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przy\Desktop\ASIA\BADAM.POZNAN.PL\biuletyny\oświata\"/>
    </mc:Choice>
  </mc:AlternateContent>
  <bookViews>
    <workbookView xWindow="0" yWindow="0" windowWidth="19890" windowHeight="7140"/>
  </bookViews>
  <sheets>
    <sheet name="Poznań" sheetId="2" r:id="rId1"/>
    <sheet name="powiat poznański" sheetId="3" r:id="rId2"/>
    <sheet name="Poznań i powiat poznański" sheetId="1" r:id="rId3"/>
    <sheet name="Matura" sheetId="4" r:id="rId4"/>
    <sheet name="Języki" sheetId="5" r:id="rId5"/>
    <sheet name="Współczynnik skolaryzacji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5" l="1"/>
  <c r="L15" i="5"/>
  <c r="L11" i="5"/>
  <c r="C8" i="2"/>
  <c r="M17" i="1" l="1"/>
  <c r="L21" i="3"/>
  <c r="L29" i="2"/>
  <c r="B41" i="2"/>
  <c r="C43" i="2"/>
  <c r="L25" i="2"/>
  <c r="C41" i="2"/>
  <c r="B42" i="2"/>
  <c r="C42" i="2"/>
  <c r="B44" i="2"/>
  <c r="C44" i="2"/>
  <c r="L28" i="2"/>
  <c r="L5" i="2"/>
  <c r="C39" i="2" l="1"/>
  <c r="B39" i="2"/>
  <c r="L5" i="3"/>
  <c r="L22" i="3" s="1"/>
  <c r="L42" i="5"/>
  <c r="L38" i="5"/>
  <c r="L33" i="5"/>
  <c r="L27" i="5"/>
  <c r="C37" i="2"/>
  <c r="B37" i="2"/>
  <c r="K42" i="5"/>
  <c r="K38" i="5"/>
  <c r="K33" i="5"/>
  <c r="K27" i="5"/>
  <c r="K19" i="5"/>
  <c r="K15" i="5"/>
  <c r="K11" i="5"/>
  <c r="L39" i="1"/>
  <c r="L36" i="1"/>
  <c r="L33" i="1"/>
  <c r="L30" i="1"/>
  <c r="L27" i="1"/>
  <c r="L17" i="1"/>
  <c r="L14" i="1"/>
  <c r="L11" i="1"/>
  <c r="L8" i="1"/>
  <c r="L5" i="1"/>
  <c r="K21" i="3"/>
  <c r="K8" i="3"/>
  <c r="K5" i="3"/>
  <c r="K28" i="2"/>
  <c r="K25" i="2"/>
  <c r="K8" i="2"/>
  <c r="K5" i="2"/>
  <c r="K22" i="3" l="1"/>
  <c r="K29" i="2"/>
  <c r="C11" i="5"/>
  <c r="D11" i="5"/>
  <c r="E11" i="5"/>
  <c r="F11" i="5"/>
  <c r="G11" i="5"/>
  <c r="H11" i="5"/>
  <c r="I11" i="5"/>
  <c r="J11" i="5"/>
  <c r="C15" i="5"/>
  <c r="D15" i="5"/>
  <c r="E15" i="5"/>
  <c r="F15" i="5"/>
  <c r="G15" i="5"/>
  <c r="H15" i="5"/>
  <c r="I15" i="5"/>
  <c r="J15" i="5"/>
  <c r="C19" i="5"/>
  <c r="D19" i="5"/>
  <c r="E19" i="5"/>
  <c r="F19" i="5"/>
  <c r="G19" i="5"/>
  <c r="H19" i="5"/>
  <c r="I19" i="5"/>
  <c r="J19" i="5"/>
  <c r="C27" i="5"/>
  <c r="D27" i="5"/>
  <c r="E27" i="5"/>
  <c r="F27" i="5"/>
  <c r="G27" i="5"/>
  <c r="H27" i="5"/>
  <c r="I27" i="5"/>
  <c r="J27" i="5"/>
  <c r="C33" i="5"/>
  <c r="D33" i="5"/>
  <c r="E33" i="5"/>
  <c r="F33" i="5"/>
  <c r="G33" i="5"/>
  <c r="H33" i="5"/>
  <c r="I33" i="5"/>
  <c r="J33" i="5"/>
  <c r="C38" i="5"/>
  <c r="D38" i="5"/>
  <c r="E38" i="5"/>
  <c r="F38" i="5"/>
  <c r="G38" i="5"/>
  <c r="H38" i="5"/>
  <c r="I38" i="5"/>
  <c r="J38" i="5"/>
  <c r="C42" i="5"/>
  <c r="D42" i="5"/>
  <c r="E42" i="5"/>
  <c r="F42" i="5"/>
  <c r="G42" i="5"/>
  <c r="H42" i="5"/>
  <c r="I42" i="5"/>
  <c r="J42" i="5"/>
  <c r="C5" i="3"/>
  <c r="D5" i="3"/>
  <c r="E5" i="3"/>
  <c r="F5" i="3"/>
  <c r="G5" i="3"/>
  <c r="H5" i="3"/>
  <c r="I5" i="3"/>
  <c r="J5" i="3"/>
  <c r="C8" i="3"/>
  <c r="D8" i="3"/>
  <c r="E8" i="3"/>
  <c r="F8" i="3"/>
  <c r="G8" i="3"/>
  <c r="H8" i="3"/>
  <c r="I8" i="3"/>
  <c r="J8" i="3"/>
  <c r="C21" i="3"/>
  <c r="D21" i="3"/>
  <c r="E21" i="3"/>
  <c r="F21" i="3"/>
  <c r="G21" i="3"/>
  <c r="H21" i="3"/>
  <c r="I21" i="3"/>
  <c r="J21" i="3"/>
  <c r="J28" i="2"/>
  <c r="I28" i="2"/>
  <c r="H28" i="2"/>
  <c r="G28" i="2"/>
  <c r="F28" i="2"/>
  <c r="E28" i="2"/>
  <c r="D28" i="2"/>
  <c r="C28" i="2"/>
  <c r="J25" i="2"/>
  <c r="I25" i="2"/>
  <c r="H25" i="2"/>
  <c r="G25" i="2"/>
  <c r="F25" i="2"/>
  <c r="E25" i="2"/>
  <c r="D25" i="2"/>
  <c r="C25" i="2"/>
  <c r="J8" i="2"/>
  <c r="I8" i="2"/>
  <c r="H8" i="2"/>
  <c r="G8" i="2"/>
  <c r="F8" i="2"/>
  <c r="E8" i="2"/>
  <c r="D8" i="2"/>
  <c r="J5" i="2"/>
  <c r="I5" i="2"/>
  <c r="H5" i="2"/>
  <c r="G5" i="2"/>
  <c r="F5" i="2"/>
  <c r="E5" i="2"/>
  <c r="D5" i="2"/>
  <c r="C5" i="2"/>
  <c r="D22" i="3" l="1"/>
  <c r="C22" i="3"/>
  <c r="J22" i="3"/>
  <c r="D29" i="2"/>
  <c r="G22" i="3"/>
  <c r="H22" i="3"/>
  <c r="E22" i="3"/>
  <c r="E29" i="2"/>
  <c r="I22" i="3"/>
  <c r="F29" i="2"/>
  <c r="I29" i="2"/>
  <c r="C29" i="2"/>
  <c r="H29" i="2"/>
  <c r="G29" i="2"/>
  <c r="F22" i="3"/>
  <c r="J29" i="2"/>
  <c r="K36" i="1"/>
  <c r="K33" i="1"/>
  <c r="J39" i="1" l="1"/>
  <c r="I39" i="1"/>
  <c r="H39" i="1"/>
  <c r="G39" i="1"/>
  <c r="F39" i="1"/>
  <c r="E39" i="1"/>
  <c r="D39" i="1"/>
  <c r="J36" i="1"/>
  <c r="I36" i="1"/>
  <c r="H36" i="1"/>
  <c r="G36" i="1"/>
  <c r="F36" i="1"/>
  <c r="E36" i="1"/>
  <c r="D36" i="1"/>
  <c r="J33" i="1"/>
  <c r="I33" i="1"/>
  <c r="H33" i="1"/>
  <c r="G33" i="1"/>
  <c r="F33" i="1"/>
  <c r="E33" i="1"/>
  <c r="D33" i="1"/>
  <c r="K30" i="1"/>
  <c r="J30" i="1"/>
  <c r="I30" i="1"/>
  <c r="H30" i="1"/>
  <c r="G30" i="1"/>
  <c r="F30" i="1"/>
  <c r="E30" i="1"/>
  <c r="D30" i="1"/>
  <c r="E27" i="1"/>
  <c r="F27" i="1"/>
  <c r="G27" i="1"/>
  <c r="H27" i="1"/>
  <c r="I27" i="1"/>
  <c r="J27" i="1"/>
  <c r="K27" i="1"/>
  <c r="D27" i="1"/>
  <c r="K17" i="1"/>
  <c r="J17" i="1"/>
  <c r="I17" i="1"/>
  <c r="H17" i="1"/>
  <c r="G17" i="1"/>
  <c r="F17" i="1"/>
  <c r="E17" i="1"/>
  <c r="D17" i="1"/>
  <c r="E14" i="1"/>
  <c r="F14" i="1"/>
  <c r="G14" i="1"/>
  <c r="H14" i="1"/>
  <c r="I14" i="1"/>
  <c r="J14" i="1"/>
  <c r="K14" i="1"/>
  <c r="D14" i="1"/>
  <c r="K11" i="1"/>
  <c r="J11" i="1"/>
  <c r="I11" i="1"/>
  <c r="H11" i="1"/>
  <c r="G11" i="1"/>
  <c r="F11" i="1"/>
  <c r="E11" i="1"/>
  <c r="D11" i="1"/>
  <c r="K8" i="1"/>
  <c r="J8" i="1"/>
  <c r="I8" i="1"/>
  <c r="H8" i="1"/>
  <c r="G8" i="1"/>
  <c r="F8" i="1"/>
  <c r="E8" i="1"/>
  <c r="D8" i="1"/>
  <c r="E5" i="1"/>
  <c r="F5" i="1"/>
  <c r="G5" i="1"/>
  <c r="H5" i="1"/>
  <c r="I5" i="1"/>
  <c r="J5" i="1"/>
  <c r="K5" i="1"/>
  <c r="D5" i="1"/>
</calcChain>
</file>

<file path=xl/sharedStrings.xml><?xml version="1.0" encoding="utf-8"?>
<sst xmlns="http://schemas.openxmlformats.org/spreadsheetml/2006/main" count="392" uniqueCount="98">
  <si>
    <t>Stopień edukacji</t>
  </si>
  <si>
    <t>Rodzaj szkoły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</si>
  <si>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</si>
  <si>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</si>
  <si>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</si>
  <si>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</si>
  <si>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</si>
  <si>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</si>
  <si>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</si>
  <si>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</si>
  <si>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szkoły podstawowe</t>
  </si>
  <si>
    <t>szkoły podstawowe specjalne dla dzieci i młodzieży</t>
  </si>
  <si>
    <t>gimnazja</t>
  </si>
  <si>
    <t>gimnazja dla dzieci i młodzieży bez specjalnych</t>
  </si>
  <si>
    <t>gimnazja dla dzieci i młodzieży specjalne</t>
  </si>
  <si>
    <t>szkoły ponadgimnazjalne i ponadpodstawowe ("średnie" na badam.poznan.pl)</t>
  </si>
  <si>
    <t>licea ogólnokształcące dla młodzieży bez specjalnych</t>
  </si>
  <si>
    <t>źródło: GUS</t>
  </si>
  <si>
    <t>oddziały w szkołach</t>
  </si>
  <si>
    <t>uczniowie</t>
  </si>
  <si>
    <t>szkoły podstawowe dla dzieci i młodzieży bez specjalnych</t>
  </si>
  <si>
    <t>liczba uczniów na oddział</t>
  </si>
  <si>
    <t xml:space="preserve">
Liczba uczniów na klasę (oddział) w Poznaniu</t>
  </si>
  <si>
    <t xml:space="preserve">
Liczba uczniów na klasę (oddział) w powiecie poznańskim</t>
  </si>
  <si>
    <t>2018/2019</t>
  </si>
  <si>
    <t>Liczba uczniów (dzieci i młodzieży) w Poznaniu wg stopnia edukacji w latach 2010-2019</t>
  </si>
  <si>
    <t>SUMA</t>
  </si>
  <si>
    <t>licea ogólnokształcące specjalne dla młodzieży</t>
  </si>
  <si>
    <t>uzupełniające licea ogólnokształcące dla młodzieży (bez specjalnych)</t>
  </si>
  <si>
    <t>-</t>
  </si>
  <si>
    <t>uzupełniające licea ogólnokształcące dla młodzieży specjalne</t>
  </si>
  <si>
    <t>branżowe szkoły I stopnia dla młodzieży specjalne</t>
  </si>
  <si>
    <t>szkoły artystyczne niedające uprawnień zawodowych</t>
  </si>
  <si>
    <t>ogólnokształcące szkoły artystyczne dające uprawnienia zawodowe</t>
  </si>
  <si>
    <t>szkoły artystyczne dające uprawnienia zawodowe kształcące wyłącznie w zakresie przedmiotów artystycznych</t>
  </si>
  <si>
    <t>licea profilowane dla młodzieży bez specjalnych</t>
  </si>
  <si>
    <t>technika dla młodzieży bez specjalnych</t>
  </si>
  <si>
    <t>technika dla młodzieży specjalne</t>
  </si>
  <si>
    <t>technika uzupełniające dla młodzieży specjalne</t>
  </si>
  <si>
    <t>szkoły specjalne przysposabiające do pracy zawodowej</t>
  </si>
  <si>
    <t>zasadnicze szkoły zawodowe dla młodzieży specjalne</t>
  </si>
  <si>
    <t>zasadnicze szkoły zawodowe dla młodzieży bez specjalnych</t>
  </si>
  <si>
    <t>szkoły policealne</t>
  </si>
  <si>
    <t>szkoły policealne dla młodzieży bez specjalnych</t>
  </si>
  <si>
    <t>szkoły policealne dla młodzieży specjalne</t>
  </si>
  <si>
    <t>licea profilowane dla młodzieży specjalne</t>
  </si>
  <si>
    <t>Liczba uczniów (dzieci i młodzieży) w powiecie poznańskim wg stopnia edukacji w latach 2010-2019</t>
  </si>
  <si>
    <t>źródło: OKE</t>
  </si>
  <si>
    <t>język niemiecki</t>
  </si>
  <si>
    <t>język rosyjski</t>
  </si>
  <si>
    <t>język angielski</t>
  </si>
  <si>
    <t>matematyka</t>
  </si>
  <si>
    <t>język polski</t>
  </si>
  <si>
    <t>Warszawa</t>
  </si>
  <si>
    <t>Kraków</t>
  </si>
  <si>
    <t>Łódź</t>
  </si>
  <si>
    <t>Wrocław</t>
  </si>
  <si>
    <t>Poznań</t>
  </si>
  <si>
    <t>łaciński</t>
  </si>
  <si>
    <t>włoski</t>
  </si>
  <si>
    <t>szkoły ponadgimnazjalne specjalne</t>
  </si>
  <si>
    <t>rosyjski</t>
  </si>
  <si>
    <t>gimnazja specjalne</t>
  </si>
  <si>
    <t>szkoły podstawowe specjalne</t>
  </si>
  <si>
    <t>niemiecki</t>
  </si>
  <si>
    <t>hiszpański</t>
  </si>
  <si>
    <t>francuski</t>
  </si>
  <si>
    <t>szkoły policealne specjalne</t>
  </si>
  <si>
    <t xml:space="preserve">angielski </t>
  </si>
  <si>
    <t>Obszar</t>
  </si>
  <si>
    <t>Liczba uczniów, która obowiązkowo uczy się języka w Poznaniu</t>
  </si>
  <si>
    <t>powiat poznański</t>
  </si>
  <si>
    <t>współczynnik skolaryzacji netto</t>
  </si>
  <si>
    <t>współczynnik skolaryzacji brutto</t>
  </si>
  <si>
    <t>Współczynnik skolaryzacji w gimnazjach (%)</t>
  </si>
  <si>
    <t>Współczynnik skolaryzacji w szkołach podstawowych (%)</t>
  </si>
  <si>
    <r>
      <t xml:space="preserve">branżowe szkoły I stopnia </t>
    </r>
    <r>
      <rPr>
        <sz val="10"/>
        <rFont val="Arial"/>
        <family val="2"/>
        <charset val="238"/>
      </rPr>
      <t>dla młodzieży bez specjalnych</t>
    </r>
  </si>
  <si>
    <t>2019/2020</t>
  </si>
  <si>
    <t>liczba</t>
  </si>
  <si>
    <t>%</t>
  </si>
  <si>
    <t xml:space="preserve">dziewczęta </t>
  </si>
  <si>
    <t>chłopcy</t>
  </si>
  <si>
    <t>Szkoły podstawowe</t>
  </si>
  <si>
    <t>Gimnazja</t>
  </si>
  <si>
    <t>Szkoły średnie</t>
  </si>
  <si>
    <t>w tym:</t>
  </si>
  <si>
    <t>Licea ogólnokształcące</t>
  </si>
  <si>
    <t>Technika</t>
  </si>
  <si>
    <t>Szkoły artystyczne</t>
  </si>
  <si>
    <t>język francuski</t>
  </si>
  <si>
    <t>język hiszpański</t>
  </si>
  <si>
    <t>Średnie wyniki egzaminu maturalnego na poziomie podstawowym w 2020 r. w %</t>
  </si>
  <si>
    <t>dziewczęta</t>
  </si>
  <si>
    <t>szkoły ponadgimnazjalne/ ponadpodstawowe</t>
  </si>
  <si>
    <t>szkoły ponadgimnazjalne/ponadpodstawowe specjalne</t>
  </si>
  <si>
    <t>szkoły ponadgimnazjalne/ ponadpodstawowe specjalne</t>
  </si>
  <si>
    <t>Szkoły branżowe</t>
  </si>
  <si>
    <t>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</si>
</sst>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Open Sans"/>
      <family val="2"/>
    </font>
    <font>
      <sz val="10"/>
      <color rgb="FFE30513"/>
      <name val="Open Sans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CC00FF"/>
      <name val="Arial"/>
      <family val="2"/>
    </font>
    <font>
      <sz val="10"/>
      <color indexed="9"/>
      <name val="Arial"/>
      <family val="2"/>
    </font>
    <font>
      <sz val="10"/>
      <color indexed="14"/>
      <name val="Open Sans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60AB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14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/>
    <xf numFmtId="0" fontId="7" fillId="2" borderId="0" xfId="0" applyFont="1" applyFill="1"/>
    <xf numFmtId="0" fontId="8" fillId="4" borderId="0" xfId="0" applyFont="1" applyFill="1"/>
    <xf numFmtId="0" fontId="2" fillId="2" borderId="0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left"/>
    </xf>
    <xf numFmtId="1" fontId="10" fillId="2" borderId="1" xfId="0" applyNumberFormat="1" applyFont="1" applyFill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left" vertical="top"/>
    </xf>
    <xf numFmtId="3" fontId="5" fillId="0" borderId="5" xfId="0" applyNumberFormat="1" applyFont="1" applyBorder="1" applyAlignment="1">
      <alignment horizontal="left" vertical="top"/>
    </xf>
    <xf numFmtId="3" fontId="2" fillId="0" borderId="6" xfId="0" applyNumberFormat="1" applyFont="1" applyBorder="1" applyAlignment="1">
      <alignment horizontal="left" vertical="top"/>
    </xf>
    <xf numFmtId="3" fontId="9" fillId="0" borderId="7" xfId="0" applyNumberFormat="1" applyFont="1" applyBorder="1" applyAlignment="1">
      <alignment horizontal="left"/>
    </xf>
    <xf numFmtId="3" fontId="9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left" vertical="top"/>
    </xf>
    <xf numFmtId="1" fontId="10" fillId="2" borderId="7" xfId="0" applyNumberFormat="1" applyFont="1" applyFill="1" applyBorder="1" applyAlignment="1">
      <alignment horizontal="left" vertical="top"/>
    </xf>
    <xf numFmtId="3" fontId="9" fillId="0" borderId="7" xfId="0" applyNumberFormat="1" applyFont="1" applyBorder="1" applyAlignment="1">
      <alignment horizontal="left" vertical="top"/>
    </xf>
    <xf numFmtId="0" fontId="9" fillId="0" borderId="7" xfId="0" applyFont="1" applyBorder="1" applyAlignment="1">
      <alignment horizontal="left"/>
    </xf>
    <xf numFmtId="3" fontId="5" fillId="0" borderId="2" xfId="0" applyNumberFormat="1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left" vertical="top"/>
    </xf>
    <xf numFmtId="1" fontId="10" fillId="2" borderId="8" xfId="0" applyNumberFormat="1" applyFont="1" applyFill="1" applyBorder="1" applyAlignment="1">
      <alignment horizontal="left" vertical="top"/>
    </xf>
    <xf numFmtId="0" fontId="9" fillId="0" borderId="9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left" vertical="top"/>
    </xf>
    <xf numFmtId="1" fontId="10" fillId="2" borderId="11" xfId="0" applyNumberFormat="1" applyFont="1" applyFill="1" applyBorder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/>
    </xf>
    <xf numFmtId="0" fontId="13" fillId="6" borderId="12" xfId="0" applyFont="1" applyFill="1" applyBorder="1" applyAlignment="1">
      <alignment horizontal="left" vertical="top" wrapText="1"/>
    </xf>
    <xf numFmtId="0" fontId="13" fillId="6" borderId="12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12" fillId="5" borderId="12" xfId="0" applyFont="1" applyFill="1" applyBorder="1" applyAlignment="1">
      <alignment horizontal="left" vertical="top" wrapText="1"/>
    </xf>
    <xf numFmtId="3" fontId="12" fillId="5" borderId="12" xfId="0" applyNumberFormat="1" applyFont="1" applyFill="1" applyBorder="1" applyAlignment="1">
      <alignment horizontal="left" vertical="top"/>
    </xf>
    <xf numFmtId="3" fontId="12" fillId="0" borderId="12" xfId="0" applyNumberFormat="1" applyFont="1" applyBorder="1" applyAlignment="1">
      <alignment horizontal="left" vertical="top"/>
    </xf>
    <xf numFmtId="3" fontId="16" fillId="5" borderId="12" xfId="0" applyNumberFormat="1" applyFont="1" applyFill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5" borderId="12" xfId="0" applyFont="1" applyFill="1" applyBorder="1" applyAlignment="1">
      <alignment horizontal="left" vertical="top"/>
    </xf>
    <xf numFmtId="0" fontId="12" fillId="5" borderId="15" xfId="0" applyFont="1" applyFill="1" applyBorder="1" applyAlignment="1">
      <alignment horizontal="left" vertical="top"/>
    </xf>
    <xf numFmtId="3" fontId="12" fillId="5" borderId="7" xfId="0" applyNumberFormat="1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7" fillId="5" borderId="0" xfId="0" applyFont="1" applyFill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2" fillId="5" borderId="13" xfId="0" applyFont="1" applyFill="1" applyBorder="1" applyAlignment="1">
      <alignment horizontal="left" vertical="top" wrapText="1"/>
    </xf>
    <xf numFmtId="3" fontId="16" fillId="0" borderId="12" xfId="0" applyNumberFormat="1" applyFont="1" applyBorder="1" applyAlignment="1">
      <alignment horizontal="left" vertical="top"/>
    </xf>
    <xf numFmtId="0" fontId="6" fillId="5" borderId="0" xfId="0" applyFont="1" applyFill="1"/>
    <xf numFmtId="0" fontId="7" fillId="5" borderId="0" xfId="0" applyFont="1" applyFill="1"/>
    <xf numFmtId="0" fontId="18" fillId="7" borderId="0" xfId="0" applyFont="1" applyFill="1"/>
    <xf numFmtId="0" fontId="18" fillId="7" borderId="0" xfId="0" applyFont="1" applyFill="1"/>
    <xf numFmtId="0" fontId="15" fillId="6" borderId="12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/>
    </xf>
    <xf numFmtId="0" fontId="15" fillId="5" borderId="0" xfId="0" applyFont="1" applyFill="1" applyAlignment="1">
      <alignment vertical="top" wrapText="1"/>
    </xf>
    <xf numFmtId="0" fontId="12" fillId="0" borderId="14" xfId="0" applyFont="1" applyBorder="1" applyAlignment="1">
      <alignment horizontal="left" vertical="top"/>
    </xf>
    <xf numFmtId="3" fontId="12" fillId="0" borderId="14" xfId="0" applyNumberFormat="1" applyFont="1" applyBorder="1" applyAlignment="1">
      <alignment horizontal="left" vertical="top"/>
    </xf>
    <xf numFmtId="0" fontId="12" fillId="7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/>
    </xf>
    <xf numFmtId="0" fontId="21" fillId="5" borderId="18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/>
    </xf>
    <xf numFmtId="0" fontId="15" fillId="5" borderId="12" xfId="0" applyFont="1" applyFill="1" applyBorder="1" applyAlignment="1">
      <alignment horizontal="left" vertical="top"/>
    </xf>
    <xf numFmtId="3" fontId="15" fillId="0" borderId="12" xfId="0" applyNumberFormat="1" applyFont="1" applyBorder="1" applyAlignment="1">
      <alignment horizontal="left" vertical="top"/>
    </xf>
    <xf numFmtId="3" fontId="15" fillId="5" borderId="12" xfId="0" applyNumberFormat="1" applyFont="1" applyFill="1" applyBorder="1" applyAlignment="1">
      <alignment horizontal="left" vertical="top"/>
    </xf>
    <xf numFmtId="3" fontId="12" fillId="0" borderId="12" xfId="0" applyNumberFormat="1" applyFont="1" applyBorder="1" applyAlignment="1">
      <alignment horizontal="left"/>
    </xf>
    <xf numFmtId="0" fontId="15" fillId="6" borderId="12" xfId="0" applyFont="1" applyFill="1" applyBorder="1" applyAlignment="1">
      <alignment horizontal="left" vertical="top"/>
    </xf>
    <xf numFmtId="0" fontId="21" fillId="5" borderId="19" xfId="0" applyFont="1" applyFill="1" applyBorder="1" applyAlignment="1">
      <alignment horizontal="left" vertical="top" wrapText="1"/>
    </xf>
    <xf numFmtId="0" fontId="15" fillId="0" borderId="12" xfId="0" applyFont="1" applyBorder="1" applyAlignment="1">
      <alignment horizontal="left"/>
    </xf>
    <xf numFmtId="4" fontId="22" fillId="0" borderId="12" xfId="0" applyNumberFormat="1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4" fontId="15" fillId="0" borderId="12" xfId="0" applyNumberFormat="1" applyFont="1" applyBorder="1" applyAlignment="1">
      <alignment horizontal="left" vertical="top"/>
    </xf>
    <xf numFmtId="4" fontId="20" fillId="0" borderId="12" xfId="0" applyNumberFormat="1" applyFont="1" applyBorder="1" applyAlignment="1">
      <alignment horizontal="left" vertical="top"/>
    </xf>
    <xf numFmtId="4" fontId="12" fillId="0" borderId="12" xfId="0" applyNumberFormat="1" applyFont="1" applyBorder="1" applyAlignment="1">
      <alignment horizontal="left" vertical="top"/>
    </xf>
    <xf numFmtId="0" fontId="23" fillId="5" borderId="19" xfId="0" applyFont="1" applyFill="1" applyBorder="1" applyAlignment="1">
      <alignment horizontal="left" vertical="top" wrapText="1"/>
    </xf>
    <xf numFmtId="0" fontId="0" fillId="8" borderId="20" xfId="0" applyFill="1" applyBorder="1"/>
    <xf numFmtId="0" fontId="24" fillId="8" borderId="20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 wrapText="1"/>
    </xf>
    <xf numFmtId="0" fontId="2" fillId="0" borderId="12" xfId="1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8" fillId="0" borderId="0" xfId="0" applyFont="1" applyFill="1"/>
    <xf numFmtId="0" fontId="12" fillId="5" borderId="0" xfId="0" applyFont="1" applyFill="1" applyAlignment="1">
      <alignment horizontal="left" vertical="top"/>
    </xf>
    <xf numFmtId="3" fontId="12" fillId="5" borderId="0" xfId="0" applyNumberFormat="1" applyFont="1" applyFill="1" applyAlignment="1">
      <alignment horizontal="left" vertical="top"/>
    </xf>
    <xf numFmtId="10" fontId="12" fillId="5" borderId="0" xfId="0" applyNumberFormat="1" applyFont="1" applyFill="1" applyAlignment="1">
      <alignment horizontal="left" vertical="top"/>
    </xf>
    <xf numFmtId="10" fontId="29" fillId="0" borderId="20" xfId="0" applyNumberFormat="1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0" xfId="0" quotePrefix="1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right" vertical="center" wrapText="1"/>
    </xf>
    <xf numFmtId="0" fontId="29" fillId="0" borderId="20" xfId="0" quotePrefix="1" applyFont="1" applyFill="1" applyBorder="1" applyAlignment="1">
      <alignment horizontal="right" vertical="center" wrapText="1"/>
    </xf>
    <xf numFmtId="10" fontId="29" fillId="0" borderId="20" xfId="0" quotePrefix="1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left"/>
    </xf>
    <xf numFmtId="3" fontId="12" fillId="0" borderId="12" xfId="0" applyNumberFormat="1" applyFont="1" applyFill="1" applyBorder="1" applyAlignment="1">
      <alignment horizontal="left" vertical="top"/>
    </xf>
    <xf numFmtId="3" fontId="16" fillId="0" borderId="12" xfId="0" applyNumberFormat="1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26" fillId="0" borderId="12" xfId="0" applyFont="1" applyFill="1" applyBorder="1" applyAlignment="1">
      <alignment horizontal="left" vertical="top"/>
    </xf>
    <xf numFmtId="3" fontId="9" fillId="0" borderId="12" xfId="0" applyNumberFormat="1" applyFont="1" applyFill="1" applyBorder="1" applyAlignment="1">
      <alignment horizontal="left" vertical="top"/>
    </xf>
    <xf numFmtId="3" fontId="27" fillId="0" borderId="12" xfId="0" applyNumberFormat="1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left" vertical="top"/>
    </xf>
    <xf numFmtId="0" fontId="16" fillId="6" borderId="15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 wrapText="1"/>
    </xf>
    <xf numFmtId="0" fontId="15" fillId="6" borderId="13" xfId="0" applyFont="1" applyFill="1" applyBorder="1" applyAlignment="1">
      <alignment horizontal="left" vertical="top" wrapText="1"/>
    </xf>
    <xf numFmtId="0" fontId="16" fillId="6" borderId="15" xfId="0" applyFont="1" applyFill="1" applyBorder="1" applyAlignment="1">
      <alignment horizontal="left" vertical="top" wrapText="1"/>
    </xf>
    <xf numFmtId="0" fontId="16" fillId="6" borderId="16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18" fillId="7" borderId="0" xfId="0" applyFont="1" applyFill="1"/>
    <xf numFmtId="0" fontId="0" fillId="0" borderId="0" xfId="0"/>
    <xf numFmtId="0" fontId="24" fillId="8" borderId="20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29" fillId="0" borderId="2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8" fillId="4" borderId="0" xfId="0" applyFont="1" applyFill="1" applyAlignment="1"/>
    <xf numFmtId="0" fontId="0" fillId="0" borderId="0" xfId="0" applyAlignment="1"/>
    <xf numFmtId="0" fontId="5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5" fillId="6" borderId="14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/>
    </xf>
    <xf numFmtId="3" fontId="12" fillId="2" borderId="12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3" fontId="16" fillId="2" borderId="12" xfId="0" applyNumberFormat="1" applyFont="1" applyFill="1" applyBorder="1" applyAlignment="1">
      <alignment horizontal="left" vertical="top"/>
    </xf>
    <xf numFmtId="3" fontId="20" fillId="2" borderId="12" xfId="0" applyNumberFormat="1" applyFont="1" applyFill="1" applyBorder="1" applyAlignment="1">
      <alignment horizontal="left" vertical="top"/>
    </xf>
    <xf numFmtId="3" fontId="12" fillId="2" borderId="13" xfId="0" applyNumberFormat="1" applyFont="1" applyFill="1" applyBorder="1" applyAlignment="1">
      <alignment horizontal="left" vertical="top"/>
    </xf>
    <xf numFmtId="3" fontId="9" fillId="2" borderId="12" xfId="0" applyNumberFormat="1" applyFont="1" applyFill="1" applyBorder="1" applyAlignment="1">
      <alignment horizontal="left" vertical="top"/>
    </xf>
  </cellXfs>
  <cellStyles count="2">
    <cellStyle name="Normalny" xfId="0" builtinId="0"/>
    <cellStyle name="style1562065327464" xfId="1"/>
  </cellStyles>
  <dxfs count="0"/>
  <tableStyles count="0" defaultTableStyle="TableStyleMedium2" defaultPivotStyle="PivotStyleLight16"/>
  <colors>
    <mruColors>
      <color rgb="FFC60A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330200</xdr:colOff>
      <xdr:row>31</xdr:row>
      <xdr:rowOff>63500</xdr:rowOff>
    </xdr:from>
    <xdr:to>
      <xdr:col>10</xdr:col>
      <xdr:colOff>660400</xdr:colOff>
      <xdr:row>32</xdr:row>
      <xdr:rowOff>101601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CD510-CC5F-9143-AA00-5D23836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88773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342900</xdr:colOff>
      <xdr:row>24</xdr:row>
      <xdr:rowOff>50800</xdr:rowOff>
    </xdr:from>
    <xdr:ext cx="15367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42AC74E7-2137-E840-B807-E252E943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65532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301625</xdr:colOff>
      <xdr:row>19</xdr:row>
      <xdr:rowOff>60325</xdr:rowOff>
    </xdr:from>
    <xdr:to>
      <xdr:col>11</xdr:col>
      <xdr:colOff>792692</xdr:colOff>
      <xdr:row>20</xdr:row>
      <xdr:rowOff>96308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EBD8B8-7674-B741-8A13-0E65EB4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9100" y="5022850"/>
          <a:ext cx="1700743" cy="23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307975</xdr:colOff>
      <xdr:row>41</xdr:row>
      <xdr:rowOff>60325</xdr:rowOff>
    </xdr:from>
    <xdr:to>
      <xdr:col>11</xdr:col>
      <xdr:colOff>799042</xdr:colOff>
      <xdr:row>42</xdr:row>
      <xdr:rowOff>134409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8C56804-6E2D-014B-8368-A3F8ED55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450" y="10547350"/>
          <a:ext cx="1700743" cy="23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660400</xdr:colOff>
      <xdr:row>11</xdr:row>
      <xdr:rowOff>50800</xdr:rowOff>
    </xdr:from>
    <xdr:ext cx="17018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267158D9-DC26-9B44-A2EA-8DC2164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879600"/>
          <a:ext cx="1701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317500</xdr:colOff>
      <xdr:row>44</xdr:row>
      <xdr:rowOff>76200</xdr:rowOff>
    </xdr:from>
    <xdr:ext cx="15494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7F4E235B-2D5B-BA4C-A8EC-AA3A1044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0033000"/>
          <a:ext cx="1549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469900</xdr:colOff>
      <xdr:row>8</xdr:row>
      <xdr:rowOff>25400</xdr:rowOff>
    </xdr:from>
    <xdr:ext cx="15240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96BE0D40-B8DB-9F4F-9581-AEE834B1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651000"/>
          <a:ext cx="15240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457200</xdr:colOff>
      <xdr:row>21</xdr:row>
      <xdr:rowOff>63500</xdr:rowOff>
    </xdr:from>
    <xdr:ext cx="1511300" cy="241300"/>
    <xdr:pic>
      <xdr:nvPicPr>
        <xdr:cNvPr id="3" name="Obraz 4">
          <a:extLst>
            <a:ext uri="{FF2B5EF4-FFF2-40B4-BE49-F238E27FC236}">
              <a16:creationId xmlns:a16="http://schemas.microsoft.com/office/drawing/2014/main" id="{5AE3AC11-B011-2844-856B-54E142D8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4330700"/>
          <a:ext cx="1511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70" zoomScaleNormal="70" workbookViewId="0">
      <selection activeCell="C24" sqref="C24:K28"/>
    </sheetView>
  </sheetViews>
  <sheetFormatPr defaultColWidth="11.25" defaultRowHeight="12.75"/>
  <cols>
    <col min="1" max="1" width="20.75" style="38" customWidth="1"/>
    <col min="2" max="2" width="55.25" style="38" customWidth="1"/>
    <col min="3" max="10" width="15.75" style="39" customWidth="1"/>
    <col min="11" max="11" width="15.75" style="69" customWidth="1"/>
    <col min="12" max="12" width="15.75" style="39" customWidth="1"/>
    <col min="13" max="256" width="8.75" style="39" customWidth="1"/>
    <col min="257" max="258" width="20.75" style="39" customWidth="1"/>
    <col min="259" max="259" width="55.25" style="39" customWidth="1"/>
    <col min="260" max="268" width="15.75" style="39" customWidth="1"/>
    <col min="269" max="512" width="8.75" style="39" customWidth="1"/>
    <col min="513" max="514" width="20.75" style="39" customWidth="1"/>
    <col min="515" max="515" width="55.25" style="39" customWidth="1"/>
    <col min="516" max="524" width="15.75" style="39" customWidth="1"/>
    <col min="525" max="768" width="8.75" style="39" customWidth="1"/>
    <col min="769" max="770" width="20.75" style="39" customWidth="1"/>
    <col min="771" max="771" width="55.25" style="39" customWidth="1"/>
    <col min="772" max="780" width="15.75" style="39" customWidth="1"/>
    <col min="781" max="1024" width="8.75" style="39" customWidth="1"/>
    <col min="1025" max="1026" width="20.75" style="39" customWidth="1"/>
    <col min="1027" max="1027" width="55.25" style="39" customWidth="1"/>
    <col min="1028" max="1036" width="15.75" style="39" customWidth="1"/>
    <col min="1037" max="1280" width="8.75" style="39" customWidth="1"/>
    <col min="1281" max="1282" width="20.75" style="39" customWidth="1"/>
    <col min="1283" max="1283" width="55.25" style="39" customWidth="1"/>
    <col min="1284" max="1292" width="15.75" style="39" customWidth="1"/>
    <col min="1293" max="1536" width="8.75" style="39" customWidth="1"/>
    <col min="1537" max="1538" width="20.75" style="39" customWidth="1"/>
    <col min="1539" max="1539" width="55.25" style="39" customWidth="1"/>
    <col min="1540" max="1548" width="15.75" style="39" customWidth="1"/>
    <col min="1549" max="1792" width="8.75" style="39" customWidth="1"/>
    <col min="1793" max="1794" width="20.75" style="39" customWidth="1"/>
    <col min="1795" max="1795" width="55.25" style="39" customWidth="1"/>
    <col min="1796" max="1804" width="15.75" style="39" customWidth="1"/>
    <col min="1805" max="2048" width="8.75" style="39" customWidth="1"/>
    <col min="2049" max="2050" width="20.75" style="39" customWidth="1"/>
    <col min="2051" max="2051" width="55.25" style="39" customWidth="1"/>
    <col min="2052" max="2060" width="15.75" style="39" customWidth="1"/>
    <col min="2061" max="2304" width="8.75" style="39" customWidth="1"/>
    <col min="2305" max="2306" width="20.75" style="39" customWidth="1"/>
    <col min="2307" max="2307" width="55.25" style="39" customWidth="1"/>
    <col min="2308" max="2316" width="15.75" style="39" customWidth="1"/>
    <col min="2317" max="2560" width="8.75" style="39" customWidth="1"/>
    <col min="2561" max="2562" width="20.75" style="39" customWidth="1"/>
    <col min="2563" max="2563" width="55.25" style="39" customWidth="1"/>
    <col min="2564" max="2572" width="15.75" style="39" customWidth="1"/>
    <col min="2573" max="2816" width="8.75" style="39" customWidth="1"/>
    <col min="2817" max="2818" width="20.75" style="39" customWidth="1"/>
    <col min="2819" max="2819" width="55.25" style="39" customWidth="1"/>
    <col min="2820" max="2828" width="15.75" style="39" customWidth="1"/>
    <col min="2829" max="3072" width="8.75" style="39" customWidth="1"/>
    <col min="3073" max="3074" width="20.75" style="39" customWidth="1"/>
    <col min="3075" max="3075" width="55.25" style="39" customWidth="1"/>
    <col min="3076" max="3084" width="15.75" style="39" customWidth="1"/>
    <col min="3085" max="3328" width="8.75" style="39" customWidth="1"/>
    <col min="3329" max="3330" width="20.75" style="39" customWidth="1"/>
    <col min="3331" max="3331" width="55.25" style="39" customWidth="1"/>
    <col min="3332" max="3340" width="15.75" style="39" customWidth="1"/>
    <col min="3341" max="3584" width="8.75" style="39" customWidth="1"/>
    <col min="3585" max="3586" width="20.75" style="39" customWidth="1"/>
    <col min="3587" max="3587" width="55.25" style="39" customWidth="1"/>
    <col min="3588" max="3596" width="15.75" style="39" customWidth="1"/>
    <col min="3597" max="3840" width="8.75" style="39" customWidth="1"/>
    <col min="3841" max="3842" width="20.75" style="39" customWidth="1"/>
    <col min="3843" max="3843" width="55.25" style="39" customWidth="1"/>
    <col min="3844" max="3852" width="15.75" style="39" customWidth="1"/>
    <col min="3853" max="4096" width="8.75" style="39" customWidth="1"/>
    <col min="4097" max="4098" width="20.75" style="39" customWidth="1"/>
    <col min="4099" max="4099" width="55.25" style="39" customWidth="1"/>
    <col min="4100" max="4108" width="15.75" style="39" customWidth="1"/>
    <col min="4109" max="4352" width="8.75" style="39" customWidth="1"/>
    <col min="4353" max="4354" width="20.75" style="39" customWidth="1"/>
    <col min="4355" max="4355" width="55.25" style="39" customWidth="1"/>
    <col min="4356" max="4364" width="15.75" style="39" customWidth="1"/>
    <col min="4365" max="4608" width="8.75" style="39" customWidth="1"/>
    <col min="4609" max="4610" width="20.75" style="39" customWidth="1"/>
    <col min="4611" max="4611" width="55.25" style="39" customWidth="1"/>
    <col min="4612" max="4620" width="15.75" style="39" customWidth="1"/>
    <col min="4621" max="4864" width="8.75" style="39" customWidth="1"/>
    <col min="4865" max="4866" width="20.75" style="39" customWidth="1"/>
    <col min="4867" max="4867" width="55.25" style="39" customWidth="1"/>
    <col min="4868" max="4876" width="15.75" style="39" customWidth="1"/>
    <col min="4877" max="5120" width="8.75" style="39" customWidth="1"/>
    <col min="5121" max="5122" width="20.75" style="39" customWidth="1"/>
    <col min="5123" max="5123" width="55.25" style="39" customWidth="1"/>
    <col min="5124" max="5132" width="15.75" style="39" customWidth="1"/>
    <col min="5133" max="5376" width="8.75" style="39" customWidth="1"/>
    <col min="5377" max="5378" width="20.75" style="39" customWidth="1"/>
    <col min="5379" max="5379" width="55.25" style="39" customWidth="1"/>
    <col min="5380" max="5388" width="15.75" style="39" customWidth="1"/>
    <col min="5389" max="5632" width="8.75" style="39" customWidth="1"/>
    <col min="5633" max="5634" width="20.75" style="39" customWidth="1"/>
    <col min="5635" max="5635" width="55.25" style="39" customWidth="1"/>
    <col min="5636" max="5644" width="15.75" style="39" customWidth="1"/>
    <col min="5645" max="5888" width="8.75" style="39" customWidth="1"/>
    <col min="5889" max="5890" width="20.75" style="39" customWidth="1"/>
    <col min="5891" max="5891" width="55.25" style="39" customWidth="1"/>
    <col min="5892" max="5900" width="15.75" style="39" customWidth="1"/>
    <col min="5901" max="6144" width="8.75" style="39" customWidth="1"/>
    <col min="6145" max="6146" width="20.75" style="39" customWidth="1"/>
    <col min="6147" max="6147" width="55.25" style="39" customWidth="1"/>
    <col min="6148" max="6156" width="15.75" style="39" customWidth="1"/>
    <col min="6157" max="6400" width="8.75" style="39" customWidth="1"/>
    <col min="6401" max="6402" width="20.75" style="39" customWidth="1"/>
    <col min="6403" max="6403" width="55.25" style="39" customWidth="1"/>
    <col min="6404" max="6412" width="15.75" style="39" customWidth="1"/>
    <col min="6413" max="6656" width="8.75" style="39" customWidth="1"/>
    <col min="6657" max="6658" width="20.75" style="39" customWidth="1"/>
    <col min="6659" max="6659" width="55.25" style="39" customWidth="1"/>
    <col min="6660" max="6668" width="15.75" style="39" customWidth="1"/>
    <col min="6669" max="6912" width="8.75" style="39" customWidth="1"/>
    <col min="6913" max="6914" width="20.75" style="39" customWidth="1"/>
    <col min="6915" max="6915" width="55.25" style="39" customWidth="1"/>
    <col min="6916" max="6924" width="15.75" style="39" customWidth="1"/>
    <col min="6925" max="7168" width="8.75" style="39" customWidth="1"/>
    <col min="7169" max="7170" width="20.75" style="39" customWidth="1"/>
    <col min="7171" max="7171" width="55.25" style="39" customWidth="1"/>
    <col min="7172" max="7180" width="15.75" style="39" customWidth="1"/>
    <col min="7181" max="7424" width="8.75" style="39" customWidth="1"/>
    <col min="7425" max="7426" width="20.75" style="39" customWidth="1"/>
    <col min="7427" max="7427" width="55.25" style="39" customWidth="1"/>
    <col min="7428" max="7436" width="15.75" style="39" customWidth="1"/>
    <col min="7437" max="7680" width="8.75" style="39" customWidth="1"/>
    <col min="7681" max="7682" width="20.75" style="39" customWidth="1"/>
    <col min="7683" max="7683" width="55.25" style="39" customWidth="1"/>
    <col min="7684" max="7692" width="15.75" style="39" customWidth="1"/>
    <col min="7693" max="7936" width="8.75" style="39" customWidth="1"/>
    <col min="7937" max="7938" width="20.75" style="39" customWidth="1"/>
    <col min="7939" max="7939" width="55.25" style="39" customWidth="1"/>
    <col min="7940" max="7948" width="15.75" style="39" customWidth="1"/>
    <col min="7949" max="8192" width="8.75" style="39" customWidth="1"/>
    <col min="8193" max="8194" width="20.75" style="39" customWidth="1"/>
    <col min="8195" max="8195" width="55.25" style="39" customWidth="1"/>
    <col min="8196" max="8204" width="15.75" style="39" customWidth="1"/>
    <col min="8205" max="8448" width="8.75" style="39" customWidth="1"/>
    <col min="8449" max="8450" width="20.75" style="39" customWidth="1"/>
    <col min="8451" max="8451" width="55.25" style="39" customWidth="1"/>
    <col min="8452" max="8460" width="15.75" style="39" customWidth="1"/>
    <col min="8461" max="8704" width="8.75" style="39" customWidth="1"/>
    <col min="8705" max="8706" width="20.75" style="39" customWidth="1"/>
    <col min="8707" max="8707" width="55.25" style="39" customWidth="1"/>
    <col min="8708" max="8716" width="15.75" style="39" customWidth="1"/>
    <col min="8717" max="8960" width="8.75" style="39" customWidth="1"/>
    <col min="8961" max="8962" width="20.75" style="39" customWidth="1"/>
    <col min="8963" max="8963" width="55.25" style="39" customWidth="1"/>
    <col min="8964" max="8972" width="15.75" style="39" customWidth="1"/>
    <col min="8973" max="9216" width="8.75" style="39" customWidth="1"/>
    <col min="9217" max="9218" width="20.75" style="39" customWidth="1"/>
    <col min="9219" max="9219" width="55.25" style="39" customWidth="1"/>
    <col min="9220" max="9228" width="15.75" style="39" customWidth="1"/>
    <col min="9229" max="9472" width="8.75" style="39" customWidth="1"/>
    <col min="9473" max="9474" width="20.75" style="39" customWidth="1"/>
    <col min="9475" max="9475" width="55.25" style="39" customWidth="1"/>
    <col min="9476" max="9484" width="15.75" style="39" customWidth="1"/>
    <col min="9485" max="9728" width="8.75" style="39" customWidth="1"/>
    <col min="9729" max="9730" width="20.75" style="39" customWidth="1"/>
    <col min="9731" max="9731" width="55.25" style="39" customWidth="1"/>
    <col min="9732" max="9740" width="15.75" style="39" customWidth="1"/>
    <col min="9741" max="9984" width="8.75" style="39" customWidth="1"/>
    <col min="9985" max="9986" width="20.75" style="39" customWidth="1"/>
    <col min="9987" max="9987" width="55.25" style="39" customWidth="1"/>
    <col min="9988" max="9996" width="15.75" style="39" customWidth="1"/>
    <col min="9997" max="10240" width="8.75" style="39" customWidth="1"/>
    <col min="10241" max="10242" width="20.75" style="39" customWidth="1"/>
    <col min="10243" max="10243" width="55.25" style="39" customWidth="1"/>
    <col min="10244" max="10252" width="15.75" style="39" customWidth="1"/>
    <col min="10253" max="10496" width="8.75" style="39" customWidth="1"/>
    <col min="10497" max="10498" width="20.75" style="39" customWidth="1"/>
    <col min="10499" max="10499" width="55.25" style="39" customWidth="1"/>
    <col min="10500" max="10508" width="15.75" style="39" customWidth="1"/>
    <col min="10509" max="10752" width="8.75" style="39" customWidth="1"/>
    <col min="10753" max="10754" width="20.75" style="39" customWidth="1"/>
    <col min="10755" max="10755" width="55.25" style="39" customWidth="1"/>
    <col min="10756" max="10764" width="15.75" style="39" customWidth="1"/>
    <col min="10765" max="11008" width="8.75" style="39" customWidth="1"/>
    <col min="11009" max="11010" width="20.75" style="39" customWidth="1"/>
    <col min="11011" max="11011" width="55.25" style="39" customWidth="1"/>
    <col min="11012" max="11020" width="15.75" style="39" customWidth="1"/>
    <col min="11021" max="11264" width="8.75" style="39" customWidth="1"/>
    <col min="11265" max="11266" width="20.75" style="39" customWidth="1"/>
    <col min="11267" max="11267" width="55.25" style="39" customWidth="1"/>
    <col min="11268" max="11276" width="15.75" style="39" customWidth="1"/>
    <col min="11277" max="11520" width="8.75" style="39" customWidth="1"/>
    <col min="11521" max="11522" width="20.75" style="39" customWidth="1"/>
    <col min="11523" max="11523" width="55.25" style="39" customWidth="1"/>
    <col min="11524" max="11532" width="15.75" style="39" customWidth="1"/>
    <col min="11533" max="11776" width="8.75" style="39" customWidth="1"/>
    <col min="11777" max="11778" width="20.75" style="39" customWidth="1"/>
    <col min="11779" max="11779" width="55.25" style="39" customWidth="1"/>
    <col min="11780" max="11788" width="15.75" style="39" customWidth="1"/>
    <col min="11789" max="12032" width="8.75" style="39" customWidth="1"/>
    <col min="12033" max="12034" width="20.75" style="39" customWidth="1"/>
    <col min="12035" max="12035" width="55.25" style="39" customWidth="1"/>
    <col min="12036" max="12044" width="15.75" style="39" customWidth="1"/>
    <col min="12045" max="12288" width="8.75" style="39" customWidth="1"/>
    <col min="12289" max="12290" width="20.75" style="39" customWidth="1"/>
    <col min="12291" max="12291" width="55.25" style="39" customWidth="1"/>
    <col min="12292" max="12300" width="15.75" style="39" customWidth="1"/>
    <col min="12301" max="12544" width="8.75" style="39" customWidth="1"/>
    <col min="12545" max="12546" width="20.75" style="39" customWidth="1"/>
    <col min="12547" max="12547" width="55.25" style="39" customWidth="1"/>
    <col min="12548" max="12556" width="15.75" style="39" customWidth="1"/>
    <col min="12557" max="12800" width="8.75" style="39" customWidth="1"/>
    <col min="12801" max="12802" width="20.75" style="39" customWidth="1"/>
    <col min="12803" max="12803" width="55.25" style="39" customWidth="1"/>
    <col min="12804" max="12812" width="15.75" style="39" customWidth="1"/>
    <col min="12813" max="13056" width="8.75" style="39" customWidth="1"/>
    <col min="13057" max="13058" width="20.75" style="39" customWidth="1"/>
    <col min="13059" max="13059" width="55.25" style="39" customWidth="1"/>
    <col min="13060" max="13068" width="15.75" style="39" customWidth="1"/>
    <col min="13069" max="13312" width="8.75" style="39" customWidth="1"/>
    <col min="13313" max="13314" width="20.75" style="39" customWidth="1"/>
    <col min="13315" max="13315" width="55.25" style="39" customWidth="1"/>
    <col min="13316" max="13324" width="15.75" style="39" customWidth="1"/>
    <col min="13325" max="13568" width="8.75" style="39" customWidth="1"/>
    <col min="13569" max="13570" width="20.75" style="39" customWidth="1"/>
    <col min="13571" max="13571" width="55.25" style="39" customWidth="1"/>
    <col min="13572" max="13580" width="15.75" style="39" customWidth="1"/>
    <col min="13581" max="13824" width="8.75" style="39" customWidth="1"/>
    <col min="13825" max="13826" width="20.75" style="39" customWidth="1"/>
    <col min="13827" max="13827" width="55.25" style="39" customWidth="1"/>
    <col min="13828" max="13836" width="15.75" style="39" customWidth="1"/>
    <col min="13837" max="14080" width="8.75" style="39" customWidth="1"/>
    <col min="14081" max="14082" width="20.75" style="39" customWidth="1"/>
    <col min="14083" max="14083" width="55.25" style="39" customWidth="1"/>
    <col min="14084" max="14092" width="15.75" style="39" customWidth="1"/>
    <col min="14093" max="14336" width="8.75" style="39" customWidth="1"/>
    <col min="14337" max="14338" width="20.75" style="39" customWidth="1"/>
    <col min="14339" max="14339" width="55.25" style="39" customWidth="1"/>
    <col min="14340" max="14348" width="15.75" style="39" customWidth="1"/>
    <col min="14349" max="14592" width="8.75" style="39" customWidth="1"/>
    <col min="14593" max="14594" width="20.75" style="39" customWidth="1"/>
    <col min="14595" max="14595" width="55.25" style="39" customWidth="1"/>
    <col min="14596" max="14604" width="15.75" style="39" customWidth="1"/>
    <col min="14605" max="14848" width="8.75" style="39" customWidth="1"/>
    <col min="14849" max="14850" width="20.75" style="39" customWidth="1"/>
    <col min="14851" max="14851" width="55.25" style="39" customWidth="1"/>
    <col min="14852" max="14860" width="15.75" style="39" customWidth="1"/>
    <col min="14861" max="15104" width="8.75" style="39" customWidth="1"/>
    <col min="15105" max="15106" width="20.75" style="39" customWidth="1"/>
    <col min="15107" max="15107" width="55.25" style="39" customWidth="1"/>
    <col min="15108" max="15116" width="15.75" style="39" customWidth="1"/>
    <col min="15117" max="15360" width="8.75" style="39" customWidth="1"/>
    <col min="15361" max="15362" width="20.75" style="39" customWidth="1"/>
    <col min="15363" max="15363" width="55.25" style="39" customWidth="1"/>
    <col min="15364" max="15372" width="15.75" style="39" customWidth="1"/>
    <col min="15373" max="15616" width="8.75" style="39" customWidth="1"/>
    <col min="15617" max="15618" width="20.75" style="39" customWidth="1"/>
    <col min="15619" max="15619" width="55.25" style="39" customWidth="1"/>
    <col min="15620" max="15628" width="15.75" style="39" customWidth="1"/>
    <col min="15629" max="15872" width="8.75" style="39" customWidth="1"/>
    <col min="15873" max="15874" width="20.75" style="39" customWidth="1"/>
    <col min="15875" max="15875" width="55.25" style="39" customWidth="1"/>
    <col min="15876" max="15884" width="15.75" style="39" customWidth="1"/>
    <col min="15885" max="16128" width="8.75" style="39" customWidth="1"/>
    <col min="16129" max="16130" width="20.75" style="39" customWidth="1"/>
    <col min="16131" max="16131" width="55.25" style="39" customWidth="1"/>
    <col min="16132" max="16140" width="15.75" style="39" customWidth="1"/>
    <col min="16141" max="16384" width="8.75" style="39" customWidth="1"/>
  </cols>
  <sheetData>
    <row r="1" spans="1:14" ht="40.15" customHeight="1">
      <c r="A1" s="37" t="s">
        <v>25</v>
      </c>
    </row>
    <row r="2" spans="1:14" s="42" customFormat="1" ht="30" customHeight="1">
      <c r="A2" s="40" t="s">
        <v>0</v>
      </c>
      <c r="B2" s="40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24</v>
      </c>
      <c r="L2" s="41" t="s">
        <v>77</v>
      </c>
    </row>
    <row r="3" spans="1:14" ht="16.149999999999999" customHeight="1">
      <c r="A3" s="115" t="s">
        <v>10</v>
      </c>
      <c r="B3" s="43" t="s">
        <v>20</v>
      </c>
      <c r="C3" s="44">
        <v>27119</v>
      </c>
      <c r="D3" s="44">
        <v>28098</v>
      </c>
      <c r="E3" s="44">
        <v>28177</v>
      </c>
      <c r="F3" s="44">
        <v>28731</v>
      </c>
      <c r="G3" s="44">
        <v>31329</v>
      </c>
      <c r="H3" s="44">
        <v>34191</v>
      </c>
      <c r="I3" s="44">
        <v>31839</v>
      </c>
      <c r="J3" s="44">
        <v>36379</v>
      </c>
      <c r="K3" s="45">
        <v>41244</v>
      </c>
      <c r="L3" s="102">
        <v>41173</v>
      </c>
    </row>
    <row r="4" spans="1:14" ht="16.149999999999999" customHeight="1">
      <c r="A4" s="118"/>
      <c r="B4" s="43" t="s">
        <v>11</v>
      </c>
      <c r="C4" s="44">
        <v>496</v>
      </c>
      <c r="D4" s="44">
        <v>479</v>
      </c>
      <c r="E4" s="44">
        <v>516</v>
      </c>
      <c r="F4" s="44">
        <v>505</v>
      </c>
      <c r="G4" s="44">
        <v>483</v>
      </c>
      <c r="H4" s="44">
        <v>511</v>
      </c>
      <c r="I4" s="44">
        <v>478</v>
      </c>
      <c r="J4" s="44">
        <v>578</v>
      </c>
      <c r="K4" s="45">
        <v>741</v>
      </c>
      <c r="L4" s="103">
        <v>876</v>
      </c>
    </row>
    <row r="5" spans="1:14" ht="16.149999999999999" customHeight="1">
      <c r="A5" s="119" t="s">
        <v>26</v>
      </c>
      <c r="B5" s="119"/>
      <c r="C5" s="46">
        <f>SUM(C3:C4)</f>
        <v>27615</v>
      </c>
      <c r="D5" s="46">
        <f t="shared" ref="D5:J5" si="0">SUM(D3:D4)</f>
        <v>28577</v>
      </c>
      <c r="E5" s="46">
        <f t="shared" si="0"/>
        <v>28693</v>
      </c>
      <c r="F5" s="46">
        <f t="shared" si="0"/>
        <v>29236</v>
      </c>
      <c r="G5" s="46">
        <f t="shared" si="0"/>
        <v>31812</v>
      </c>
      <c r="H5" s="46">
        <f t="shared" si="0"/>
        <v>34702</v>
      </c>
      <c r="I5" s="46">
        <f t="shared" si="0"/>
        <v>32317</v>
      </c>
      <c r="J5" s="46">
        <f t="shared" si="0"/>
        <v>36957</v>
      </c>
      <c r="K5" s="46">
        <f>SUM(K3:K4)</f>
        <v>41985</v>
      </c>
      <c r="L5" s="104">
        <f>SUM(L3:L4)</f>
        <v>42049</v>
      </c>
    </row>
    <row r="6" spans="1:14" ht="16.149999999999999" customHeight="1">
      <c r="A6" s="115" t="s">
        <v>12</v>
      </c>
      <c r="B6" s="43" t="s">
        <v>13</v>
      </c>
      <c r="C6" s="44">
        <v>14057</v>
      </c>
      <c r="D6" s="44">
        <v>13594</v>
      </c>
      <c r="E6" s="44">
        <v>13120</v>
      </c>
      <c r="F6" s="44">
        <v>13019</v>
      </c>
      <c r="G6" s="44">
        <v>12926</v>
      </c>
      <c r="H6" s="44">
        <v>13043</v>
      </c>
      <c r="I6" s="44">
        <v>13767</v>
      </c>
      <c r="J6" s="44">
        <v>9383</v>
      </c>
      <c r="K6" s="45">
        <v>4984</v>
      </c>
      <c r="L6" s="105" t="s">
        <v>29</v>
      </c>
    </row>
    <row r="7" spans="1:14" ht="16.149999999999999" customHeight="1">
      <c r="A7" s="118"/>
      <c r="B7" s="43" t="s">
        <v>14</v>
      </c>
      <c r="C7" s="44">
        <v>462</v>
      </c>
      <c r="D7" s="44">
        <v>412</v>
      </c>
      <c r="E7" s="44">
        <v>420</v>
      </c>
      <c r="F7" s="44">
        <v>392</v>
      </c>
      <c r="G7" s="44">
        <v>376</v>
      </c>
      <c r="H7" s="44">
        <v>360</v>
      </c>
      <c r="I7" s="44">
        <v>357</v>
      </c>
      <c r="J7" s="44">
        <v>236</v>
      </c>
      <c r="K7" s="47">
        <v>130</v>
      </c>
      <c r="L7" s="105" t="s">
        <v>29</v>
      </c>
    </row>
    <row r="8" spans="1:14" ht="16.149999999999999" customHeight="1">
      <c r="A8" s="116" t="s">
        <v>26</v>
      </c>
      <c r="B8" s="117"/>
      <c r="C8" s="46">
        <f>SUM(C6:C7)</f>
        <v>14519</v>
      </c>
      <c r="D8" s="46">
        <f t="shared" ref="D8:J8" si="1">SUM(D6:D7)</f>
        <v>14006</v>
      </c>
      <c r="E8" s="46">
        <f t="shared" si="1"/>
        <v>13540</v>
      </c>
      <c r="F8" s="46">
        <f t="shared" si="1"/>
        <v>13411</v>
      </c>
      <c r="G8" s="46">
        <f t="shared" si="1"/>
        <v>13302</v>
      </c>
      <c r="H8" s="46">
        <f t="shared" si="1"/>
        <v>13403</v>
      </c>
      <c r="I8" s="46">
        <f t="shared" si="1"/>
        <v>14124</v>
      </c>
      <c r="J8" s="46">
        <f t="shared" si="1"/>
        <v>9619</v>
      </c>
      <c r="K8" s="46">
        <f>SUM(K6:K7)</f>
        <v>5114</v>
      </c>
      <c r="L8" s="105" t="s">
        <v>29</v>
      </c>
    </row>
    <row r="9" spans="1:14" ht="16.149999999999999" customHeight="1">
      <c r="A9" s="115" t="s">
        <v>15</v>
      </c>
      <c r="B9" s="43" t="s">
        <v>16</v>
      </c>
      <c r="C9" s="44">
        <v>14339</v>
      </c>
      <c r="D9" s="44">
        <v>13692</v>
      </c>
      <c r="E9" s="44">
        <v>13022</v>
      </c>
      <c r="F9" s="44">
        <v>12569</v>
      </c>
      <c r="G9" s="44">
        <v>12259</v>
      </c>
      <c r="H9" s="44">
        <v>11920</v>
      </c>
      <c r="I9" s="44">
        <v>11769</v>
      </c>
      <c r="J9" s="44">
        <v>11990</v>
      </c>
      <c r="K9" s="45">
        <v>12267</v>
      </c>
      <c r="L9" s="103">
        <v>17553</v>
      </c>
    </row>
    <row r="10" spans="1:14" ht="16.149999999999999" customHeight="1">
      <c r="A10" s="120"/>
      <c r="B10" s="43" t="s">
        <v>27</v>
      </c>
      <c r="C10" s="44">
        <v>59</v>
      </c>
      <c r="D10" s="44">
        <v>58</v>
      </c>
      <c r="E10" s="44">
        <v>78</v>
      </c>
      <c r="F10" s="44">
        <v>81</v>
      </c>
      <c r="G10" s="44">
        <v>94</v>
      </c>
      <c r="H10" s="44">
        <v>82</v>
      </c>
      <c r="I10" s="44">
        <v>81</v>
      </c>
      <c r="J10" s="44">
        <v>79</v>
      </c>
      <c r="K10" s="45">
        <v>66</v>
      </c>
      <c r="L10" s="103">
        <v>167</v>
      </c>
    </row>
    <row r="11" spans="1:14" ht="16.149999999999999" customHeight="1">
      <c r="A11" s="120"/>
      <c r="B11" s="43" t="s">
        <v>28</v>
      </c>
      <c r="C11" s="44">
        <v>17</v>
      </c>
      <c r="D11" s="44">
        <v>35</v>
      </c>
      <c r="E11" s="44">
        <v>18</v>
      </c>
      <c r="F11" s="44">
        <v>0</v>
      </c>
      <c r="G11" s="48" t="s">
        <v>29</v>
      </c>
      <c r="H11" s="48" t="s">
        <v>29</v>
      </c>
      <c r="I11" s="48" t="s">
        <v>29</v>
      </c>
      <c r="J11" s="48" t="s">
        <v>29</v>
      </c>
      <c r="K11" s="48" t="s">
        <v>29</v>
      </c>
      <c r="L11" s="105" t="s">
        <v>29</v>
      </c>
    </row>
    <row r="12" spans="1:14" ht="16.149999999999999" customHeight="1">
      <c r="A12" s="120"/>
      <c r="B12" s="43" t="s">
        <v>30</v>
      </c>
      <c r="C12" s="44">
        <v>8</v>
      </c>
      <c r="D12" s="44">
        <v>14</v>
      </c>
      <c r="E12" s="44">
        <v>7</v>
      </c>
      <c r="F12" s="44">
        <v>0</v>
      </c>
      <c r="G12" s="48" t="s">
        <v>29</v>
      </c>
      <c r="H12" s="48" t="s">
        <v>29</v>
      </c>
      <c r="I12" s="48" t="s">
        <v>29</v>
      </c>
      <c r="J12" s="48" t="s">
        <v>29</v>
      </c>
      <c r="K12" s="48" t="s">
        <v>29</v>
      </c>
      <c r="L12" s="105" t="s">
        <v>29</v>
      </c>
    </row>
    <row r="13" spans="1:14" ht="16.149999999999999" customHeight="1">
      <c r="A13" s="120"/>
      <c r="B13" s="43" t="s">
        <v>31</v>
      </c>
      <c r="C13" s="48" t="s">
        <v>29</v>
      </c>
      <c r="D13" s="48" t="s">
        <v>29</v>
      </c>
      <c r="E13" s="48" t="s">
        <v>29</v>
      </c>
      <c r="F13" s="48" t="s">
        <v>29</v>
      </c>
      <c r="G13" s="48" t="s">
        <v>29</v>
      </c>
      <c r="H13" s="48" t="s">
        <v>29</v>
      </c>
      <c r="I13" s="49" t="s">
        <v>29</v>
      </c>
      <c r="J13" s="50">
        <v>38</v>
      </c>
      <c r="K13" s="51">
        <v>91</v>
      </c>
      <c r="L13" s="106">
        <v>182</v>
      </c>
    </row>
    <row r="14" spans="1:14" ht="18" customHeight="1">
      <c r="A14" s="120"/>
      <c r="B14" s="43" t="s">
        <v>76</v>
      </c>
      <c r="C14" s="48" t="s">
        <v>29</v>
      </c>
      <c r="D14" s="48" t="s">
        <v>29</v>
      </c>
      <c r="E14" s="48" t="s">
        <v>29</v>
      </c>
      <c r="F14" s="48" t="s">
        <v>29</v>
      </c>
      <c r="G14" s="48" t="s">
        <v>29</v>
      </c>
      <c r="H14" s="48" t="s">
        <v>29</v>
      </c>
      <c r="I14" s="49" t="s">
        <v>29</v>
      </c>
      <c r="J14" s="50">
        <v>674</v>
      </c>
      <c r="K14" s="51">
        <v>1118</v>
      </c>
      <c r="L14" s="106">
        <v>2469</v>
      </c>
      <c r="M14" s="52"/>
      <c r="N14" s="52"/>
    </row>
    <row r="15" spans="1:14" ht="16.149999999999999" customHeight="1">
      <c r="A15" s="120"/>
      <c r="B15" s="43" t="s">
        <v>32</v>
      </c>
      <c r="C15" s="44">
        <v>259</v>
      </c>
      <c r="D15" s="44">
        <v>310</v>
      </c>
      <c r="E15" s="44">
        <v>356</v>
      </c>
      <c r="F15" s="44">
        <v>368</v>
      </c>
      <c r="G15" s="44">
        <v>381</v>
      </c>
      <c r="H15" s="44">
        <v>310</v>
      </c>
      <c r="I15" s="44">
        <v>275</v>
      </c>
      <c r="J15" s="44">
        <v>397</v>
      </c>
      <c r="K15" s="47">
        <v>384</v>
      </c>
      <c r="L15" s="105">
        <v>320</v>
      </c>
      <c r="M15" s="52"/>
      <c r="N15" s="52"/>
    </row>
    <row r="16" spans="1:14" ht="16.149999999999999" customHeight="1">
      <c r="A16" s="120"/>
      <c r="B16" s="43" t="s">
        <v>33</v>
      </c>
      <c r="C16" s="44">
        <v>730</v>
      </c>
      <c r="D16" s="44">
        <v>733</v>
      </c>
      <c r="E16" s="44">
        <v>731</v>
      </c>
      <c r="F16" s="44">
        <v>731</v>
      </c>
      <c r="G16" s="44">
        <v>735</v>
      </c>
      <c r="H16" s="44">
        <v>728</v>
      </c>
      <c r="I16" s="44">
        <v>747</v>
      </c>
      <c r="J16" s="44">
        <v>754</v>
      </c>
      <c r="K16" s="47">
        <v>744</v>
      </c>
      <c r="L16" s="105">
        <v>718</v>
      </c>
      <c r="M16" s="52"/>
      <c r="N16" s="52"/>
    </row>
    <row r="17" spans="1:14" ht="25.5">
      <c r="A17" s="120"/>
      <c r="B17" s="43" t="s">
        <v>34</v>
      </c>
      <c r="C17" s="44">
        <v>212</v>
      </c>
      <c r="D17" s="44">
        <v>204</v>
      </c>
      <c r="E17" s="44">
        <v>195</v>
      </c>
      <c r="F17" s="44">
        <v>234</v>
      </c>
      <c r="G17" s="44">
        <v>231</v>
      </c>
      <c r="H17" s="44">
        <v>248</v>
      </c>
      <c r="I17" s="44">
        <v>354</v>
      </c>
      <c r="J17" s="44">
        <v>473</v>
      </c>
      <c r="K17" s="47">
        <v>443</v>
      </c>
      <c r="L17" s="105">
        <v>319</v>
      </c>
      <c r="M17" s="52"/>
      <c r="N17" s="52"/>
    </row>
    <row r="18" spans="1:14" ht="16.149999999999999" customHeight="1">
      <c r="A18" s="120"/>
      <c r="B18" s="43" t="s">
        <v>35</v>
      </c>
      <c r="C18" s="44">
        <v>473</v>
      </c>
      <c r="D18" s="44">
        <v>461</v>
      </c>
      <c r="E18" s="44">
        <v>265</v>
      </c>
      <c r="F18" s="44">
        <v>139</v>
      </c>
      <c r="G18" s="48" t="s">
        <v>29</v>
      </c>
      <c r="H18" s="48" t="s">
        <v>29</v>
      </c>
      <c r="I18" s="48" t="s">
        <v>29</v>
      </c>
      <c r="J18" s="48" t="s">
        <v>29</v>
      </c>
      <c r="K18" s="48" t="s">
        <v>29</v>
      </c>
      <c r="L18" s="105" t="s">
        <v>29</v>
      </c>
      <c r="M18" s="52"/>
      <c r="N18" s="52"/>
    </row>
    <row r="19" spans="1:14" ht="16.149999999999999" customHeight="1">
      <c r="A19" s="120"/>
      <c r="B19" s="43" t="s">
        <v>36</v>
      </c>
      <c r="C19" s="44">
        <v>7379</v>
      </c>
      <c r="D19" s="44">
        <v>7193</v>
      </c>
      <c r="E19" s="44">
        <v>6974</v>
      </c>
      <c r="F19" s="44">
        <v>7144</v>
      </c>
      <c r="G19" s="44">
        <v>7478</v>
      </c>
      <c r="H19" s="44">
        <v>7830</v>
      </c>
      <c r="I19" s="44">
        <v>8358</v>
      </c>
      <c r="J19" s="44">
        <v>8515</v>
      </c>
      <c r="K19" s="45">
        <v>8844</v>
      </c>
      <c r="L19" s="103">
        <v>12403</v>
      </c>
      <c r="M19" s="52"/>
      <c r="N19" s="52"/>
    </row>
    <row r="20" spans="1:14" ht="16.149999999999999" customHeight="1">
      <c r="A20" s="120"/>
      <c r="B20" s="43" t="s">
        <v>37</v>
      </c>
      <c r="C20" s="44">
        <v>24</v>
      </c>
      <c r="D20" s="44">
        <v>22</v>
      </c>
      <c r="E20" s="44">
        <v>16</v>
      </c>
      <c r="F20" s="44">
        <v>11</v>
      </c>
      <c r="G20" s="44">
        <v>13</v>
      </c>
      <c r="H20" s="44">
        <v>14</v>
      </c>
      <c r="I20" s="44">
        <v>18</v>
      </c>
      <c r="J20" s="44">
        <v>23</v>
      </c>
      <c r="K20" s="45">
        <v>21</v>
      </c>
      <c r="L20" s="103">
        <v>17</v>
      </c>
      <c r="M20" s="52"/>
      <c r="N20" s="52"/>
    </row>
    <row r="21" spans="1:14" ht="16.149999999999999" customHeight="1">
      <c r="A21" s="120"/>
      <c r="B21" s="43" t="s">
        <v>38</v>
      </c>
      <c r="C21" s="44">
        <v>24</v>
      </c>
      <c r="D21" s="44">
        <v>11</v>
      </c>
      <c r="E21" s="44">
        <v>4</v>
      </c>
      <c r="F21" s="44">
        <v>0</v>
      </c>
      <c r="G21" s="48" t="s">
        <v>29</v>
      </c>
      <c r="H21" s="48" t="s">
        <v>29</v>
      </c>
      <c r="I21" s="48" t="s">
        <v>29</v>
      </c>
      <c r="J21" s="48" t="s">
        <v>29</v>
      </c>
      <c r="K21" s="48" t="s">
        <v>29</v>
      </c>
      <c r="L21" s="105"/>
    </row>
    <row r="22" spans="1:14" ht="16.149999999999999" customHeight="1">
      <c r="A22" s="120"/>
      <c r="B22" s="43" t="s">
        <v>39</v>
      </c>
      <c r="C22" s="44">
        <v>167</v>
      </c>
      <c r="D22" s="44">
        <v>155</v>
      </c>
      <c r="E22" s="44">
        <v>154</v>
      </c>
      <c r="F22" s="44">
        <v>154</v>
      </c>
      <c r="G22" s="44">
        <v>161</v>
      </c>
      <c r="H22" s="44">
        <v>146</v>
      </c>
      <c r="I22" s="44">
        <v>151</v>
      </c>
      <c r="J22" s="44">
        <v>159</v>
      </c>
      <c r="K22" s="53">
        <v>171</v>
      </c>
      <c r="L22" s="107">
        <v>205</v>
      </c>
    </row>
    <row r="23" spans="1:14" ht="16.149999999999999" customHeight="1">
      <c r="A23" s="120"/>
      <c r="B23" s="43" t="s">
        <v>40</v>
      </c>
      <c r="C23" s="44">
        <v>234</v>
      </c>
      <c r="D23" s="44">
        <v>199</v>
      </c>
      <c r="E23" s="44">
        <v>186</v>
      </c>
      <c r="F23" s="44">
        <v>151</v>
      </c>
      <c r="G23" s="44">
        <v>155</v>
      </c>
      <c r="H23" s="44">
        <v>154</v>
      </c>
      <c r="I23" s="44">
        <v>142</v>
      </c>
      <c r="J23" s="44">
        <v>85</v>
      </c>
      <c r="K23" s="53">
        <v>38</v>
      </c>
      <c r="L23" s="108" t="s">
        <v>29</v>
      </c>
    </row>
    <row r="24" spans="1:14" ht="16.149999999999999" customHeight="1">
      <c r="A24" s="118"/>
      <c r="B24" s="43" t="s">
        <v>41</v>
      </c>
      <c r="C24" s="135">
        <v>2176</v>
      </c>
      <c r="D24" s="135">
        <v>2147</v>
      </c>
      <c r="E24" s="135">
        <v>2056</v>
      </c>
      <c r="F24" s="135">
        <v>1893</v>
      </c>
      <c r="G24" s="135">
        <v>1903</v>
      </c>
      <c r="H24" s="135">
        <v>1727</v>
      </c>
      <c r="I24" s="135">
        <v>1619</v>
      </c>
      <c r="J24" s="135">
        <v>964</v>
      </c>
      <c r="K24" s="136">
        <v>459</v>
      </c>
      <c r="L24" s="108" t="s">
        <v>29</v>
      </c>
    </row>
    <row r="25" spans="1:14" ht="16.149999999999999" customHeight="1">
      <c r="A25" s="112" t="s">
        <v>26</v>
      </c>
      <c r="B25" s="113"/>
      <c r="C25" s="137">
        <f t="shared" ref="C25:I25" si="2">SUM(C9:C24)</f>
        <v>26101</v>
      </c>
      <c r="D25" s="137">
        <f t="shared" si="2"/>
        <v>25234</v>
      </c>
      <c r="E25" s="137">
        <f t="shared" si="2"/>
        <v>24062</v>
      </c>
      <c r="F25" s="137">
        <f t="shared" si="2"/>
        <v>23475</v>
      </c>
      <c r="G25" s="137">
        <f t="shared" si="2"/>
        <v>23410</v>
      </c>
      <c r="H25" s="137">
        <f t="shared" si="2"/>
        <v>23159</v>
      </c>
      <c r="I25" s="137">
        <f t="shared" si="2"/>
        <v>23514</v>
      </c>
      <c r="J25" s="137">
        <f>J9+J10+J13+J14+J15+J16+J17+J19+J20+J22+J23+J24</f>
        <v>24151</v>
      </c>
      <c r="K25" s="137">
        <f>K9+K10+K13+K14+K15+K16+K17+K19+K20+K22+K23+K24</f>
        <v>24646</v>
      </c>
      <c r="L25" s="104">
        <f>L9+L10+L13+L14+L15+L16+L17+L19+L20+L22</f>
        <v>34353</v>
      </c>
    </row>
    <row r="26" spans="1:14" ht="16.149999999999999" customHeight="1">
      <c r="A26" s="114" t="s">
        <v>42</v>
      </c>
      <c r="B26" s="43" t="s">
        <v>43</v>
      </c>
      <c r="C26" s="138">
        <v>10980</v>
      </c>
      <c r="D26" s="138">
        <v>11257</v>
      </c>
      <c r="E26" s="138">
        <v>11227</v>
      </c>
      <c r="F26" s="138">
        <v>10118</v>
      </c>
      <c r="G26" s="138">
        <v>10206</v>
      </c>
      <c r="H26" s="138">
        <v>9795</v>
      </c>
      <c r="I26" s="138">
        <v>9740</v>
      </c>
      <c r="J26" s="138">
        <v>9558</v>
      </c>
      <c r="K26" s="138">
        <v>10028</v>
      </c>
      <c r="L26" s="109">
        <v>8285</v>
      </c>
    </row>
    <row r="27" spans="1:14" ht="16.149999999999999" customHeight="1">
      <c r="A27" s="115"/>
      <c r="B27" s="54" t="s">
        <v>44</v>
      </c>
      <c r="C27" s="139">
        <v>41</v>
      </c>
      <c r="D27" s="139">
        <v>41</v>
      </c>
      <c r="E27" s="139">
        <v>50</v>
      </c>
      <c r="F27" s="139">
        <v>45</v>
      </c>
      <c r="G27" s="139">
        <v>29</v>
      </c>
      <c r="H27" s="139">
        <v>24</v>
      </c>
      <c r="I27" s="139">
        <v>24</v>
      </c>
      <c r="J27" s="139">
        <v>34</v>
      </c>
      <c r="K27" s="140">
        <v>40</v>
      </c>
      <c r="L27" s="109">
        <v>35</v>
      </c>
    </row>
    <row r="28" spans="1:14" ht="16.149999999999999" customHeight="1">
      <c r="A28" s="116" t="s">
        <v>26</v>
      </c>
      <c r="B28" s="117"/>
      <c r="C28" s="137">
        <f t="shared" ref="C28:I28" si="3">SUM(C26:C27)</f>
        <v>11021</v>
      </c>
      <c r="D28" s="137">
        <f t="shared" si="3"/>
        <v>11298</v>
      </c>
      <c r="E28" s="137">
        <f t="shared" si="3"/>
        <v>11277</v>
      </c>
      <c r="F28" s="137">
        <f t="shared" si="3"/>
        <v>10163</v>
      </c>
      <c r="G28" s="137">
        <f t="shared" si="3"/>
        <v>10235</v>
      </c>
      <c r="H28" s="137">
        <f t="shared" si="3"/>
        <v>9819</v>
      </c>
      <c r="I28" s="137">
        <f t="shared" si="3"/>
        <v>9764</v>
      </c>
      <c r="J28" s="137">
        <f>SUM(J26:J27)</f>
        <v>9592</v>
      </c>
      <c r="K28" s="137">
        <f>SUM(K26:K27)</f>
        <v>10068</v>
      </c>
      <c r="L28" s="104">
        <f>SUM(L26:L27)</f>
        <v>8320</v>
      </c>
    </row>
    <row r="29" spans="1:14" ht="16.149999999999999" customHeight="1">
      <c r="A29" s="116" t="s">
        <v>26</v>
      </c>
      <c r="B29" s="117"/>
      <c r="C29" s="46">
        <f t="shared" ref="C29:K29" si="4">C28+C25+C8+C5</f>
        <v>79256</v>
      </c>
      <c r="D29" s="46">
        <f t="shared" si="4"/>
        <v>79115</v>
      </c>
      <c r="E29" s="46">
        <f t="shared" si="4"/>
        <v>77572</v>
      </c>
      <c r="F29" s="46">
        <f t="shared" si="4"/>
        <v>76285</v>
      </c>
      <c r="G29" s="46">
        <f t="shared" si="4"/>
        <v>78759</v>
      </c>
      <c r="H29" s="46">
        <f t="shared" si="4"/>
        <v>81083</v>
      </c>
      <c r="I29" s="46">
        <f t="shared" si="4"/>
        <v>79719</v>
      </c>
      <c r="J29" s="55">
        <f t="shared" si="4"/>
        <v>80319</v>
      </c>
      <c r="K29" s="55">
        <f t="shared" si="4"/>
        <v>81813</v>
      </c>
      <c r="L29" s="104">
        <f>L28+L25+L5</f>
        <v>84722</v>
      </c>
    </row>
    <row r="30" spans="1:14" ht="16.149999999999999" customHeight="1">
      <c r="A30" s="56" t="s">
        <v>17</v>
      </c>
      <c r="B30" s="57"/>
      <c r="C30" s="57"/>
    </row>
    <row r="31" spans="1:14" ht="6" customHeight="1">
      <c r="A31" s="58"/>
      <c r="B31" s="58"/>
      <c r="C31" s="58"/>
      <c r="D31" s="58"/>
      <c r="E31" s="58"/>
      <c r="F31" s="58"/>
      <c r="G31" s="58"/>
      <c r="H31" s="58"/>
      <c r="I31" s="58"/>
      <c r="J31" s="121"/>
      <c r="K31" s="121"/>
      <c r="L31" s="122"/>
    </row>
    <row r="32" spans="1:14" ht="16.149999999999999" customHeight="1">
      <c r="A32" s="57"/>
      <c r="B32" s="57"/>
      <c r="C32" s="57"/>
    </row>
    <row r="33" spans="1:12" ht="16.149999999999999" customHeight="1">
      <c r="A33" s="57"/>
      <c r="B33" s="57"/>
      <c r="C33" s="57"/>
    </row>
    <row r="34" spans="1:12">
      <c r="A34" s="62"/>
    </row>
    <row r="35" spans="1:12" ht="15.75">
      <c r="A35" s="83"/>
      <c r="B35" s="123" t="s">
        <v>78</v>
      </c>
      <c r="C35" s="124"/>
      <c r="D35" s="123" t="s">
        <v>79</v>
      </c>
      <c r="E35" s="124"/>
    </row>
    <row r="36" spans="1:12" ht="15">
      <c r="A36" s="84" t="s">
        <v>77</v>
      </c>
      <c r="B36" s="84" t="s">
        <v>92</v>
      </c>
      <c r="C36" s="84" t="s">
        <v>81</v>
      </c>
      <c r="D36" s="84" t="s">
        <v>80</v>
      </c>
      <c r="E36" s="84" t="s">
        <v>81</v>
      </c>
    </row>
    <row r="37" spans="1:12" ht="15.75">
      <c r="A37" s="95" t="s">
        <v>82</v>
      </c>
      <c r="B37" s="97">
        <f>19934+339</f>
        <v>20273</v>
      </c>
      <c r="C37" s="97">
        <f>21239+537</f>
        <v>21776</v>
      </c>
      <c r="D37" s="94">
        <v>0.48209999999999997</v>
      </c>
      <c r="E37" s="94">
        <v>0.51790000000000003</v>
      </c>
      <c r="F37" s="93"/>
    </row>
    <row r="38" spans="1:12" ht="15">
      <c r="A38" s="95" t="s">
        <v>83</v>
      </c>
      <c r="B38" s="96" t="s">
        <v>29</v>
      </c>
      <c r="C38" s="96" t="s">
        <v>29</v>
      </c>
      <c r="D38" s="96" t="s">
        <v>29</v>
      </c>
      <c r="E38" s="96" t="s">
        <v>29</v>
      </c>
      <c r="F38" s="93"/>
      <c r="G38" s="91"/>
    </row>
    <row r="39" spans="1:12" ht="15.75">
      <c r="A39" s="95" t="s">
        <v>84</v>
      </c>
      <c r="B39" s="97">
        <f>B41+B42+B44+B43+B45</f>
        <v>17405</v>
      </c>
      <c r="C39" s="97">
        <f>C41+C42+C44+C43+C45</f>
        <v>16948</v>
      </c>
      <c r="D39" s="94">
        <v>0.50670000000000004</v>
      </c>
      <c r="E39" s="94">
        <v>0.49330000000000002</v>
      </c>
      <c r="F39" s="93"/>
      <c r="G39" s="91"/>
    </row>
    <row r="40" spans="1:12" ht="15.75">
      <c r="A40" s="125" t="s">
        <v>85</v>
      </c>
      <c r="B40" s="125"/>
      <c r="C40" s="125"/>
      <c r="D40" s="125"/>
      <c r="E40" s="125"/>
      <c r="F40" s="93"/>
      <c r="G40" s="91"/>
      <c r="L40" s="92"/>
    </row>
    <row r="41" spans="1:12" ht="15.75">
      <c r="A41" s="98" t="s">
        <v>86</v>
      </c>
      <c r="B41" s="98">
        <f>10766+91</f>
        <v>10857</v>
      </c>
      <c r="C41" s="98">
        <f>6787+76</f>
        <v>6863</v>
      </c>
      <c r="D41" s="94">
        <v>0.6129</v>
      </c>
      <c r="E41" s="94">
        <v>0.3871</v>
      </c>
      <c r="F41" s="93"/>
      <c r="G41" s="91"/>
      <c r="H41" s="91"/>
    </row>
    <row r="42" spans="1:12" ht="15.75">
      <c r="A42" s="98" t="s">
        <v>87</v>
      </c>
      <c r="B42" s="99">
        <f>4584+12</f>
        <v>4596</v>
      </c>
      <c r="C42" s="99">
        <f>7819+5</f>
        <v>7824</v>
      </c>
      <c r="D42" s="94">
        <v>0.37</v>
      </c>
      <c r="E42" s="94">
        <v>0.63</v>
      </c>
      <c r="F42" s="93"/>
      <c r="G42" s="91"/>
      <c r="H42" s="91"/>
    </row>
    <row r="43" spans="1:12" ht="15.75">
      <c r="A43" s="98" t="s">
        <v>96</v>
      </c>
      <c r="B43" s="100">
        <v>901</v>
      </c>
      <c r="C43" s="100">
        <f>105+1645</f>
        <v>1750</v>
      </c>
      <c r="D43" s="101">
        <v>0.33989999999999998</v>
      </c>
      <c r="E43" s="101">
        <v>0.66010000000000002</v>
      </c>
      <c r="F43" s="93"/>
      <c r="G43" s="91"/>
      <c r="H43" s="91"/>
    </row>
    <row r="44" spans="1:12" ht="15.75">
      <c r="A44" s="98" t="s">
        <v>88</v>
      </c>
      <c r="B44" s="99">
        <f>195+534+247</f>
        <v>976</v>
      </c>
      <c r="C44" s="99">
        <f>125+184+72</f>
        <v>381</v>
      </c>
      <c r="D44" s="94">
        <v>0.71919999999999995</v>
      </c>
      <c r="E44" s="94">
        <v>0.28079999999999999</v>
      </c>
      <c r="F44" s="93"/>
      <c r="G44" s="91"/>
      <c r="H44" s="91"/>
    </row>
    <row r="45" spans="1:12" s="91" customFormat="1" ht="15.75">
      <c r="A45" s="98" t="s">
        <v>97</v>
      </c>
      <c r="B45" s="99">
        <v>75</v>
      </c>
      <c r="C45" s="99">
        <v>130</v>
      </c>
      <c r="D45" s="94">
        <v>0.3659</v>
      </c>
      <c r="E45" s="94">
        <v>0.6341</v>
      </c>
      <c r="F45" s="93"/>
    </row>
    <row r="46" spans="1:12" s="69" customFormat="1" ht="16.149999999999999" customHeight="1">
      <c r="A46" s="56" t="s">
        <v>17</v>
      </c>
      <c r="B46" s="57"/>
      <c r="C46" s="57"/>
      <c r="L46" s="91"/>
    </row>
    <row r="47" spans="1:12" s="69" customFormat="1" ht="6" customHeight="1">
      <c r="A47" s="59"/>
      <c r="B47" s="59"/>
      <c r="C47" s="59"/>
      <c r="D47" s="59"/>
      <c r="E47" s="59"/>
      <c r="F47" s="59"/>
      <c r="G47" s="59"/>
      <c r="H47" s="59"/>
      <c r="I47" s="59"/>
      <c r="J47" s="121"/>
      <c r="K47" s="121"/>
      <c r="L47" s="122"/>
    </row>
  </sheetData>
  <mergeCells count="14">
    <mergeCell ref="J31:L31"/>
    <mergeCell ref="J47:L47"/>
    <mergeCell ref="B35:C35"/>
    <mergeCell ref="D35:E35"/>
    <mergeCell ref="A40:E40"/>
    <mergeCell ref="A25:B25"/>
    <mergeCell ref="A26:A27"/>
    <mergeCell ref="A28:B28"/>
    <mergeCell ref="A29:B29"/>
    <mergeCell ref="A3:A4"/>
    <mergeCell ref="A5:B5"/>
    <mergeCell ref="A6:A7"/>
    <mergeCell ref="A8:B8"/>
    <mergeCell ref="A9:A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90" zoomScaleNormal="90" workbookViewId="0">
      <selection activeCell="L4" sqref="L4:L16"/>
    </sheetView>
  </sheetViews>
  <sheetFormatPr defaultColWidth="10.75" defaultRowHeight="12.75"/>
  <cols>
    <col min="1" max="1" width="20.75" style="38" customWidth="1"/>
    <col min="2" max="2" width="55.25" style="38" customWidth="1"/>
    <col min="3" max="10" width="15.75" style="39" customWidth="1"/>
    <col min="11" max="11" width="12.25" style="39" customWidth="1"/>
    <col min="12" max="12" width="13.375" style="39" customWidth="1"/>
    <col min="13" max="255" width="8.75" style="39" customWidth="1"/>
    <col min="256" max="16384" width="10.75" style="39"/>
  </cols>
  <sheetData>
    <row r="1" spans="1:12" ht="40.15" customHeight="1">
      <c r="A1" s="37" t="s">
        <v>46</v>
      </c>
      <c r="K1" s="69"/>
    </row>
    <row r="2" spans="1:12" s="42" customFormat="1" ht="30" customHeight="1">
      <c r="A2" s="40" t="s">
        <v>0</v>
      </c>
      <c r="B2" s="40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24</v>
      </c>
      <c r="L2" s="41" t="s">
        <v>77</v>
      </c>
    </row>
    <row r="3" spans="1:12" ht="16.149999999999999" customHeight="1">
      <c r="A3" s="114" t="s">
        <v>10</v>
      </c>
      <c r="B3" s="47" t="s">
        <v>20</v>
      </c>
      <c r="C3" s="45">
        <v>19934</v>
      </c>
      <c r="D3" s="45">
        <v>20962</v>
      </c>
      <c r="E3" s="45">
        <v>21457</v>
      </c>
      <c r="F3" s="45">
        <v>22283</v>
      </c>
      <c r="G3" s="45">
        <v>25091</v>
      </c>
      <c r="H3" s="45">
        <v>28748</v>
      </c>
      <c r="I3" s="45">
        <v>27410</v>
      </c>
      <c r="J3" s="45">
        <v>31879</v>
      </c>
      <c r="K3" s="45">
        <v>37298</v>
      </c>
      <c r="L3" s="14">
        <v>36667</v>
      </c>
    </row>
    <row r="4" spans="1:12" ht="16.149999999999999" customHeight="1">
      <c r="A4" s="114"/>
      <c r="B4" s="47" t="s">
        <v>11</v>
      </c>
      <c r="C4" s="45">
        <v>117</v>
      </c>
      <c r="D4" s="45">
        <v>129</v>
      </c>
      <c r="E4" s="45">
        <v>116</v>
      </c>
      <c r="F4" s="45">
        <v>126</v>
      </c>
      <c r="G4" s="45">
        <v>131</v>
      </c>
      <c r="H4" s="45">
        <v>127</v>
      </c>
      <c r="I4" s="45">
        <v>139</v>
      </c>
      <c r="J4" s="45">
        <v>165</v>
      </c>
      <c r="K4" s="45">
        <v>197</v>
      </c>
      <c r="L4" s="103">
        <v>215</v>
      </c>
    </row>
    <row r="5" spans="1:12" ht="16.149999999999999" customHeight="1">
      <c r="A5" s="119" t="s">
        <v>26</v>
      </c>
      <c r="B5" s="119"/>
      <c r="C5" s="46">
        <f t="shared" ref="C5:K5" si="0">SUM(C3:C4)</f>
        <v>20051</v>
      </c>
      <c r="D5" s="46">
        <f t="shared" si="0"/>
        <v>21091</v>
      </c>
      <c r="E5" s="46">
        <f t="shared" si="0"/>
        <v>21573</v>
      </c>
      <c r="F5" s="46">
        <f t="shared" si="0"/>
        <v>22409</v>
      </c>
      <c r="G5" s="46">
        <f t="shared" si="0"/>
        <v>25222</v>
      </c>
      <c r="H5" s="46">
        <f t="shared" si="0"/>
        <v>28875</v>
      </c>
      <c r="I5" s="46">
        <f t="shared" si="0"/>
        <v>27549</v>
      </c>
      <c r="J5" s="46">
        <f t="shared" si="0"/>
        <v>32044</v>
      </c>
      <c r="K5" s="46">
        <f t="shared" si="0"/>
        <v>37495</v>
      </c>
      <c r="L5" s="110">
        <f>SUM(L3:L4)</f>
        <v>36882</v>
      </c>
    </row>
    <row r="6" spans="1:12" ht="16.149999999999999" customHeight="1">
      <c r="A6" s="114" t="s">
        <v>12</v>
      </c>
      <c r="B6" s="47" t="s">
        <v>13</v>
      </c>
      <c r="C6" s="45">
        <v>9958</v>
      </c>
      <c r="D6" s="45">
        <v>9836</v>
      </c>
      <c r="E6" s="45">
        <v>9808</v>
      </c>
      <c r="F6" s="45">
        <v>9791</v>
      </c>
      <c r="G6" s="45">
        <v>9933</v>
      </c>
      <c r="H6" s="45">
        <v>10128</v>
      </c>
      <c r="I6" s="45">
        <v>10483</v>
      </c>
      <c r="J6" s="45">
        <v>7059</v>
      </c>
      <c r="K6" s="45">
        <v>3623</v>
      </c>
      <c r="L6" s="105" t="s">
        <v>29</v>
      </c>
    </row>
    <row r="7" spans="1:12" ht="16.149999999999999" customHeight="1">
      <c r="A7" s="114"/>
      <c r="B7" s="47" t="s">
        <v>14</v>
      </c>
      <c r="C7" s="45">
        <v>139</v>
      </c>
      <c r="D7" s="45">
        <v>111</v>
      </c>
      <c r="E7" s="45">
        <v>98</v>
      </c>
      <c r="F7" s="45">
        <v>102</v>
      </c>
      <c r="G7" s="45">
        <v>98</v>
      </c>
      <c r="H7" s="45">
        <v>99</v>
      </c>
      <c r="I7" s="45">
        <v>97</v>
      </c>
      <c r="J7" s="45">
        <v>77</v>
      </c>
      <c r="K7" s="45">
        <v>33</v>
      </c>
      <c r="L7" s="105" t="s">
        <v>29</v>
      </c>
    </row>
    <row r="8" spans="1:12" ht="16.149999999999999" customHeight="1">
      <c r="A8" s="119" t="s">
        <v>26</v>
      </c>
      <c r="B8" s="119"/>
      <c r="C8" s="46">
        <f t="shared" ref="C8:K8" si="1">SUM(C6:C7)</f>
        <v>10097</v>
      </c>
      <c r="D8" s="46">
        <f t="shared" si="1"/>
        <v>9947</v>
      </c>
      <c r="E8" s="46">
        <f t="shared" si="1"/>
        <v>9906</v>
      </c>
      <c r="F8" s="46">
        <f t="shared" si="1"/>
        <v>9893</v>
      </c>
      <c r="G8" s="46">
        <f t="shared" si="1"/>
        <v>10031</v>
      </c>
      <c r="H8" s="46">
        <f t="shared" si="1"/>
        <v>10227</v>
      </c>
      <c r="I8" s="46">
        <f t="shared" si="1"/>
        <v>10580</v>
      </c>
      <c r="J8" s="46">
        <f t="shared" si="1"/>
        <v>7136</v>
      </c>
      <c r="K8" s="46">
        <f t="shared" si="1"/>
        <v>3656</v>
      </c>
      <c r="L8" s="105" t="s">
        <v>29</v>
      </c>
    </row>
    <row r="9" spans="1:12" ht="16.149999999999999" customHeight="1">
      <c r="A9" s="114" t="s">
        <v>15</v>
      </c>
      <c r="B9" s="47" t="s">
        <v>16</v>
      </c>
      <c r="C9" s="45">
        <v>1496</v>
      </c>
      <c r="D9" s="45">
        <v>1339</v>
      </c>
      <c r="E9" s="45">
        <v>1159</v>
      </c>
      <c r="F9" s="45">
        <v>1036</v>
      </c>
      <c r="G9" s="45">
        <v>997</v>
      </c>
      <c r="H9" s="45">
        <v>1013</v>
      </c>
      <c r="I9" s="45">
        <v>998</v>
      </c>
      <c r="J9" s="45">
        <v>1023</v>
      </c>
      <c r="K9" s="45">
        <v>1139</v>
      </c>
      <c r="L9" s="103">
        <v>1702</v>
      </c>
    </row>
    <row r="10" spans="1:12" ht="16.149999999999999" customHeight="1">
      <c r="A10" s="114"/>
      <c r="B10" s="47" t="s">
        <v>27</v>
      </c>
      <c r="C10" s="45">
        <v>0</v>
      </c>
      <c r="D10" s="45">
        <v>27</v>
      </c>
      <c r="E10" s="45">
        <v>27</v>
      </c>
      <c r="F10" s="45">
        <v>22</v>
      </c>
      <c r="G10" s="45">
        <v>21</v>
      </c>
      <c r="H10" s="45">
        <v>20</v>
      </c>
      <c r="I10" s="45">
        <v>21</v>
      </c>
      <c r="J10" s="45">
        <v>21</v>
      </c>
      <c r="K10" s="47">
        <v>25</v>
      </c>
      <c r="L10" s="105">
        <v>36</v>
      </c>
    </row>
    <row r="11" spans="1:12" ht="16.149999999999999" customHeight="1">
      <c r="A11" s="114"/>
      <c r="B11" s="47" t="s">
        <v>31</v>
      </c>
      <c r="C11" s="47" t="s">
        <v>29</v>
      </c>
      <c r="D11" s="47" t="s">
        <v>29</v>
      </c>
      <c r="E11" s="47" t="s">
        <v>29</v>
      </c>
      <c r="F11" s="47" t="s">
        <v>29</v>
      </c>
      <c r="G11" s="47" t="s">
        <v>29</v>
      </c>
      <c r="H11" s="47" t="s">
        <v>29</v>
      </c>
      <c r="I11" s="47" t="s">
        <v>29</v>
      </c>
      <c r="J11" s="45">
        <v>7</v>
      </c>
      <c r="K11" s="53">
        <v>20</v>
      </c>
      <c r="L11" s="107">
        <v>42</v>
      </c>
    </row>
    <row r="12" spans="1:12" ht="16.149999999999999" customHeight="1">
      <c r="A12" s="114"/>
      <c r="B12" s="47" t="s">
        <v>76</v>
      </c>
      <c r="C12" s="47" t="s">
        <v>29</v>
      </c>
      <c r="D12" s="47" t="s">
        <v>29</v>
      </c>
      <c r="E12" s="47" t="s">
        <v>29</v>
      </c>
      <c r="F12" s="47" t="s">
        <v>29</v>
      </c>
      <c r="G12" s="47" t="s">
        <v>29</v>
      </c>
      <c r="H12" s="47" t="s">
        <v>29</v>
      </c>
      <c r="I12" s="47" t="s">
        <v>29</v>
      </c>
      <c r="J12" s="45">
        <v>295</v>
      </c>
      <c r="K12" s="53">
        <v>526</v>
      </c>
      <c r="L12" s="107">
        <v>1042</v>
      </c>
    </row>
    <row r="13" spans="1:12" ht="16.149999999999999" customHeight="1">
      <c r="A13" s="114"/>
      <c r="B13" s="47" t="s">
        <v>32</v>
      </c>
      <c r="C13" s="45">
        <v>12</v>
      </c>
      <c r="D13" s="45">
        <v>27</v>
      </c>
      <c r="E13" s="45">
        <v>43</v>
      </c>
      <c r="F13" s="45">
        <v>44</v>
      </c>
      <c r="G13" s="45">
        <v>80</v>
      </c>
      <c r="H13" s="45">
        <v>166</v>
      </c>
      <c r="I13" s="45">
        <v>175</v>
      </c>
      <c r="J13" s="45">
        <v>244</v>
      </c>
      <c r="K13" s="47">
        <v>267</v>
      </c>
      <c r="L13" s="105">
        <v>247</v>
      </c>
    </row>
    <row r="14" spans="1:12" ht="16.149999999999999" customHeight="1">
      <c r="A14" s="114"/>
      <c r="B14" s="47" t="s">
        <v>34</v>
      </c>
      <c r="C14" s="45">
        <v>0</v>
      </c>
      <c r="D14" s="45">
        <v>0</v>
      </c>
      <c r="E14" s="45">
        <v>0</v>
      </c>
      <c r="F14" s="45">
        <v>13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103">
        <v>0</v>
      </c>
    </row>
    <row r="15" spans="1:12" ht="16.149999999999999" customHeight="1">
      <c r="A15" s="114"/>
      <c r="B15" s="47" t="s">
        <v>35</v>
      </c>
      <c r="C15" s="45">
        <v>41</v>
      </c>
      <c r="D15" s="45">
        <v>0</v>
      </c>
      <c r="E15" s="45">
        <v>0</v>
      </c>
      <c r="F15" s="45">
        <v>0</v>
      </c>
      <c r="G15" s="47" t="s">
        <v>29</v>
      </c>
      <c r="H15" s="47" t="s">
        <v>29</v>
      </c>
      <c r="I15" s="47" t="s">
        <v>29</v>
      </c>
      <c r="J15" s="47" t="s">
        <v>29</v>
      </c>
      <c r="K15" s="47" t="s">
        <v>29</v>
      </c>
      <c r="L15" s="105" t="s">
        <v>29</v>
      </c>
    </row>
    <row r="16" spans="1:12" ht="16.149999999999999" customHeight="1">
      <c r="A16" s="114"/>
      <c r="B16" s="47" t="s">
        <v>45</v>
      </c>
      <c r="C16" s="45">
        <v>0</v>
      </c>
      <c r="D16" s="45">
        <v>3</v>
      </c>
      <c r="E16" s="45">
        <v>0</v>
      </c>
      <c r="F16" s="45">
        <v>0</v>
      </c>
      <c r="G16" s="47" t="s">
        <v>29</v>
      </c>
      <c r="H16" s="47" t="s">
        <v>29</v>
      </c>
      <c r="I16" s="47" t="s">
        <v>29</v>
      </c>
      <c r="J16" s="47" t="s">
        <v>29</v>
      </c>
      <c r="K16" s="47" t="s">
        <v>29</v>
      </c>
      <c r="L16" s="105" t="s">
        <v>29</v>
      </c>
    </row>
    <row r="17" spans="1:12" ht="16.149999999999999" customHeight="1">
      <c r="A17" s="114"/>
      <c r="B17" s="47" t="s">
        <v>36</v>
      </c>
      <c r="C17" s="45">
        <v>870</v>
      </c>
      <c r="D17" s="45">
        <v>920</v>
      </c>
      <c r="E17" s="45">
        <v>1116</v>
      </c>
      <c r="F17" s="45">
        <v>1058</v>
      </c>
      <c r="G17" s="45">
        <v>1111</v>
      </c>
      <c r="H17" s="45">
        <v>1113</v>
      </c>
      <c r="I17" s="45">
        <v>1143</v>
      </c>
      <c r="J17" s="45">
        <v>1195</v>
      </c>
      <c r="K17" s="45">
        <v>1215</v>
      </c>
      <c r="L17" s="45">
        <v>1510</v>
      </c>
    </row>
    <row r="18" spans="1:12" ht="16.149999999999999" customHeight="1">
      <c r="A18" s="114"/>
      <c r="B18" s="47" t="s">
        <v>39</v>
      </c>
      <c r="C18" s="45">
        <v>31</v>
      </c>
      <c r="D18" s="45">
        <v>33</v>
      </c>
      <c r="E18" s="45">
        <v>34</v>
      </c>
      <c r="F18" s="45">
        <v>33</v>
      </c>
      <c r="G18" s="45">
        <v>31</v>
      </c>
      <c r="H18" s="45">
        <v>36</v>
      </c>
      <c r="I18" s="45">
        <v>32</v>
      </c>
      <c r="J18" s="45">
        <v>26</v>
      </c>
      <c r="K18" s="53">
        <v>30</v>
      </c>
      <c r="L18" s="53">
        <v>43</v>
      </c>
    </row>
    <row r="19" spans="1:12" ht="16.149999999999999" customHeight="1">
      <c r="A19" s="114"/>
      <c r="B19" s="47" t="s">
        <v>40</v>
      </c>
      <c r="C19" s="45">
        <v>26</v>
      </c>
      <c r="D19" s="45">
        <v>43</v>
      </c>
      <c r="E19" s="45">
        <v>39</v>
      </c>
      <c r="F19" s="45">
        <v>40</v>
      </c>
      <c r="G19" s="45">
        <v>44</v>
      </c>
      <c r="H19" s="45">
        <v>43</v>
      </c>
      <c r="I19" s="45">
        <v>38</v>
      </c>
      <c r="J19" s="45">
        <v>23</v>
      </c>
      <c r="K19" s="53">
        <v>12</v>
      </c>
      <c r="L19" s="48" t="s">
        <v>29</v>
      </c>
    </row>
    <row r="20" spans="1:12" ht="16.149999999999999" customHeight="1">
      <c r="A20" s="114"/>
      <c r="B20" s="47" t="s">
        <v>41</v>
      </c>
      <c r="C20" s="45">
        <v>910</v>
      </c>
      <c r="D20" s="45">
        <v>870</v>
      </c>
      <c r="E20" s="45">
        <v>919</v>
      </c>
      <c r="F20" s="45">
        <v>986</v>
      </c>
      <c r="G20" s="45">
        <v>1122</v>
      </c>
      <c r="H20" s="45">
        <v>1073</v>
      </c>
      <c r="I20" s="45">
        <v>967</v>
      </c>
      <c r="J20" s="45">
        <v>600</v>
      </c>
      <c r="K20" s="53">
        <v>264</v>
      </c>
      <c r="L20" s="48" t="s">
        <v>29</v>
      </c>
    </row>
    <row r="21" spans="1:12" ht="16.149999999999999" customHeight="1">
      <c r="A21" s="112" t="s">
        <v>26</v>
      </c>
      <c r="B21" s="113"/>
      <c r="C21" s="46">
        <f t="shared" ref="C21:J21" si="2">SUM(C9:C20)</f>
        <v>3386</v>
      </c>
      <c r="D21" s="46">
        <f t="shared" si="2"/>
        <v>3262</v>
      </c>
      <c r="E21" s="46">
        <f t="shared" si="2"/>
        <v>3337</v>
      </c>
      <c r="F21" s="46">
        <f t="shared" si="2"/>
        <v>3232</v>
      </c>
      <c r="G21" s="46">
        <f t="shared" si="2"/>
        <v>3406</v>
      </c>
      <c r="H21" s="46">
        <f t="shared" si="2"/>
        <v>3464</v>
      </c>
      <c r="I21" s="46">
        <f t="shared" si="2"/>
        <v>3374</v>
      </c>
      <c r="J21" s="46">
        <f t="shared" si="2"/>
        <v>3434</v>
      </c>
      <c r="K21" s="55">
        <f>K9+K10+K11+K12+K13+K14+K17+K18+K19+K20</f>
        <v>3498</v>
      </c>
      <c r="L21" s="55">
        <f>L9+L10+L11+L12+L13+L14+L17+L18</f>
        <v>4622</v>
      </c>
    </row>
    <row r="22" spans="1:12" ht="16.149999999999999" customHeight="1">
      <c r="A22" s="116" t="s">
        <v>26</v>
      </c>
      <c r="B22" s="117"/>
      <c r="C22" s="46">
        <f t="shared" ref="C22:K22" si="3">C21+C8+C5</f>
        <v>33534</v>
      </c>
      <c r="D22" s="46">
        <f t="shared" si="3"/>
        <v>34300</v>
      </c>
      <c r="E22" s="46">
        <f t="shared" si="3"/>
        <v>34816</v>
      </c>
      <c r="F22" s="46">
        <f t="shared" si="3"/>
        <v>35534</v>
      </c>
      <c r="G22" s="46">
        <f t="shared" si="3"/>
        <v>38659</v>
      </c>
      <c r="H22" s="46">
        <f t="shared" si="3"/>
        <v>42566</v>
      </c>
      <c r="I22" s="46">
        <f t="shared" si="3"/>
        <v>41503</v>
      </c>
      <c r="J22" s="55">
        <f t="shared" si="3"/>
        <v>42614</v>
      </c>
      <c r="K22" s="55">
        <f t="shared" si="3"/>
        <v>44649</v>
      </c>
      <c r="L22" s="55">
        <f>L21+L5</f>
        <v>41504</v>
      </c>
    </row>
    <row r="23" spans="1:12" ht="16.149999999999999" customHeight="1">
      <c r="A23" s="56" t="s">
        <v>17</v>
      </c>
      <c r="B23" s="57"/>
      <c r="C23" s="57"/>
    </row>
    <row r="24" spans="1:12" ht="6" customHeight="1">
      <c r="A24" s="58"/>
      <c r="B24" s="58"/>
      <c r="C24" s="58"/>
      <c r="D24" s="58"/>
      <c r="E24" s="58"/>
      <c r="F24" s="58"/>
      <c r="G24" s="58"/>
      <c r="H24" s="58"/>
      <c r="I24" s="58"/>
      <c r="J24" s="121"/>
      <c r="K24" s="122"/>
      <c r="L24" s="59"/>
    </row>
    <row r="25" spans="1:12" ht="16.149999999999999" customHeight="1">
      <c r="A25" s="57"/>
      <c r="B25" s="57"/>
      <c r="C25" s="57"/>
    </row>
    <row r="26" spans="1:12" ht="16.149999999999999" customHeight="1">
      <c r="A26" s="57"/>
      <c r="B26" s="57"/>
      <c r="C26" s="57"/>
    </row>
    <row r="27" spans="1:12">
      <c r="A27" s="62"/>
    </row>
    <row r="28" spans="1:12">
      <c r="A28" s="62"/>
    </row>
    <row r="29" spans="1:12">
      <c r="A29" s="62"/>
    </row>
    <row r="30" spans="1:12">
      <c r="A30" s="62"/>
    </row>
    <row r="31" spans="1:12">
      <c r="A31" s="62"/>
    </row>
    <row r="32" spans="1:12">
      <c r="A32" s="62"/>
    </row>
    <row r="33" spans="1:1">
      <c r="A33" s="62"/>
    </row>
    <row r="34" spans="1:1">
      <c r="A34" s="62"/>
    </row>
  </sheetData>
  <mergeCells count="8">
    <mergeCell ref="J24:K24"/>
    <mergeCell ref="A22:B22"/>
    <mergeCell ref="A3:A4"/>
    <mergeCell ref="A5:B5"/>
    <mergeCell ref="A6:A7"/>
    <mergeCell ref="A8:B8"/>
    <mergeCell ref="A9:A20"/>
    <mergeCell ref="A21:B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>
      <pane xSplit="3" ySplit="2" topLeftCell="J9" activePane="bottomRight" state="frozen"/>
      <selection pane="topRight" activeCell="E1" sqref="E1"/>
      <selection pane="bottomLeft" activeCell="A3" sqref="A3"/>
      <selection pane="bottomRight" activeCell="M13" sqref="M13:M17"/>
    </sheetView>
  </sheetViews>
  <sheetFormatPr defaultColWidth="10.75" defaultRowHeight="12.75"/>
  <cols>
    <col min="1" max="1" width="24.5" style="2" customWidth="1"/>
    <col min="2" max="2" width="41.625" style="2" customWidth="1"/>
    <col min="3" max="3" width="27" style="2" customWidth="1"/>
    <col min="4" max="11" width="15.75" style="3" customWidth="1"/>
    <col min="12" max="16384" width="10.75" style="3"/>
  </cols>
  <sheetData>
    <row r="1" spans="1:13" ht="40.15" customHeight="1">
      <c r="A1" s="1" t="s">
        <v>22</v>
      </c>
    </row>
    <row r="2" spans="1:13" s="6" customFormat="1" ht="30" customHeight="1">
      <c r="A2" s="4" t="s">
        <v>0</v>
      </c>
      <c r="B2" s="4" t="s">
        <v>1</v>
      </c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24</v>
      </c>
      <c r="M2" s="5" t="s">
        <v>77</v>
      </c>
    </row>
    <row r="3" spans="1:13" ht="16.149999999999999" customHeight="1">
      <c r="A3" s="126" t="s">
        <v>10</v>
      </c>
      <c r="B3" s="11" t="s">
        <v>20</v>
      </c>
      <c r="C3" s="11" t="s">
        <v>18</v>
      </c>
      <c r="D3" s="12">
        <v>1234</v>
      </c>
      <c r="E3" s="12">
        <v>1282</v>
      </c>
      <c r="F3" s="12">
        <v>1296</v>
      </c>
      <c r="G3" s="12">
        <v>1393</v>
      </c>
      <c r="H3" s="12">
        <v>1485</v>
      </c>
      <c r="I3" s="12">
        <v>1639</v>
      </c>
      <c r="J3" s="12">
        <v>1607</v>
      </c>
      <c r="K3" s="12">
        <v>1859</v>
      </c>
      <c r="L3" s="14">
        <v>2140</v>
      </c>
      <c r="M3" s="14">
        <v>2201</v>
      </c>
    </row>
    <row r="4" spans="1:13" ht="16.149999999999999" customHeight="1">
      <c r="A4" s="126"/>
      <c r="B4" s="11" t="s">
        <v>20</v>
      </c>
      <c r="C4" s="11" t="s">
        <v>19</v>
      </c>
      <c r="D4" s="12">
        <v>27119</v>
      </c>
      <c r="E4" s="12">
        <v>28098</v>
      </c>
      <c r="F4" s="12">
        <v>28177</v>
      </c>
      <c r="G4" s="12">
        <v>28731</v>
      </c>
      <c r="H4" s="12">
        <v>31329</v>
      </c>
      <c r="I4" s="12">
        <v>34191</v>
      </c>
      <c r="J4" s="12">
        <v>31839</v>
      </c>
      <c r="K4" s="12">
        <v>36379</v>
      </c>
      <c r="L4" s="14">
        <v>41244</v>
      </c>
      <c r="M4" s="14">
        <v>41173</v>
      </c>
    </row>
    <row r="5" spans="1:13" ht="16.149999999999999" customHeight="1">
      <c r="A5" s="126"/>
      <c r="B5" s="126" t="s">
        <v>21</v>
      </c>
      <c r="C5" s="126"/>
      <c r="D5" s="13">
        <f>D4/D3</f>
        <v>21.97649918962723</v>
      </c>
      <c r="E5" s="13">
        <f t="shared" ref="E5:K5" si="0">E4/E3</f>
        <v>21.917316692667708</v>
      </c>
      <c r="F5" s="13">
        <f t="shared" si="0"/>
        <v>21.741512345679013</v>
      </c>
      <c r="G5" s="13">
        <f t="shared" si="0"/>
        <v>20.625269203158652</v>
      </c>
      <c r="H5" s="13">
        <f t="shared" si="0"/>
        <v>21.096969696969698</v>
      </c>
      <c r="I5" s="13">
        <f t="shared" si="0"/>
        <v>20.860890787065284</v>
      </c>
      <c r="J5" s="13">
        <f t="shared" si="0"/>
        <v>19.812694461729933</v>
      </c>
      <c r="K5" s="13">
        <f t="shared" si="0"/>
        <v>19.569123184507799</v>
      </c>
      <c r="L5" s="15">
        <f t="shared" ref="L5" si="1">L4/L3</f>
        <v>19.272897196261681</v>
      </c>
      <c r="M5" s="15">
        <v>19</v>
      </c>
    </row>
    <row r="6" spans="1:13" ht="16.149999999999999" customHeight="1">
      <c r="A6" s="126"/>
      <c r="B6" s="16" t="s">
        <v>11</v>
      </c>
      <c r="C6" s="16" t="s">
        <v>18</v>
      </c>
      <c r="D6" s="17">
        <v>84</v>
      </c>
      <c r="E6" s="17">
        <v>87</v>
      </c>
      <c r="F6" s="17">
        <v>89</v>
      </c>
      <c r="G6" s="17">
        <v>87</v>
      </c>
      <c r="H6" s="17">
        <v>89</v>
      </c>
      <c r="I6" s="17">
        <v>94</v>
      </c>
      <c r="J6" s="17">
        <v>96</v>
      </c>
      <c r="K6" s="17">
        <v>114.99</v>
      </c>
      <c r="L6" s="18">
        <v>156</v>
      </c>
      <c r="M6" s="18">
        <v>223</v>
      </c>
    </row>
    <row r="7" spans="1:13" ht="16.149999999999999" customHeight="1">
      <c r="A7" s="126"/>
      <c r="B7" s="11" t="s">
        <v>11</v>
      </c>
      <c r="C7" s="11" t="s">
        <v>19</v>
      </c>
      <c r="D7" s="12">
        <v>496</v>
      </c>
      <c r="E7" s="12">
        <v>479</v>
      </c>
      <c r="F7" s="12">
        <v>516</v>
      </c>
      <c r="G7" s="12">
        <v>505</v>
      </c>
      <c r="H7" s="12">
        <v>483</v>
      </c>
      <c r="I7" s="12">
        <v>511</v>
      </c>
      <c r="J7" s="12">
        <v>478</v>
      </c>
      <c r="K7" s="12">
        <v>578</v>
      </c>
      <c r="L7" s="18">
        <v>741</v>
      </c>
      <c r="M7" s="18">
        <v>876</v>
      </c>
    </row>
    <row r="8" spans="1:13" ht="16.149999999999999" customHeight="1">
      <c r="A8" s="126"/>
      <c r="B8" s="126" t="s">
        <v>21</v>
      </c>
      <c r="C8" s="126"/>
      <c r="D8" s="13">
        <f>D7/D6</f>
        <v>5.9047619047619051</v>
      </c>
      <c r="E8" s="13">
        <f t="shared" ref="E8" si="2">E7/E6</f>
        <v>5.5057471264367814</v>
      </c>
      <c r="F8" s="13">
        <f t="shared" ref="F8" si="3">F7/F6</f>
        <v>5.797752808988764</v>
      </c>
      <c r="G8" s="13">
        <f t="shared" ref="G8" si="4">G7/G6</f>
        <v>5.804597701149425</v>
      </c>
      <c r="H8" s="13">
        <f t="shared" ref="H8" si="5">H7/H6</f>
        <v>5.4269662921348312</v>
      </c>
      <c r="I8" s="13">
        <f t="shared" ref="I8" si="6">I7/I6</f>
        <v>5.4361702127659575</v>
      </c>
      <c r="J8" s="13">
        <f t="shared" ref="J8" si="7">J7/J6</f>
        <v>4.979166666666667</v>
      </c>
      <c r="K8" s="13">
        <f t="shared" ref="K8" si="8">K7/K6</f>
        <v>5.0265240455691798</v>
      </c>
      <c r="L8" s="19">
        <f t="shared" ref="L8" si="9">L7/L6</f>
        <v>4.75</v>
      </c>
      <c r="M8" s="19">
        <v>4</v>
      </c>
    </row>
    <row r="9" spans="1:13" ht="16.149999999999999" customHeight="1">
      <c r="A9" s="126" t="s">
        <v>12</v>
      </c>
      <c r="B9" s="11" t="s">
        <v>13</v>
      </c>
      <c r="C9" s="11" t="s">
        <v>18</v>
      </c>
      <c r="D9" s="12">
        <v>596</v>
      </c>
      <c r="E9" s="12">
        <v>583.03</v>
      </c>
      <c r="F9" s="12">
        <v>559</v>
      </c>
      <c r="G9" s="12">
        <v>564</v>
      </c>
      <c r="H9" s="12">
        <v>574</v>
      </c>
      <c r="I9" s="12">
        <v>584</v>
      </c>
      <c r="J9" s="12">
        <v>613</v>
      </c>
      <c r="K9" s="12">
        <v>417</v>
      </c>
      <c r="L9" s="14">
        <v>220</v>
      </c>
      <c r="M9" s="48" t="s">
        <v>29</v>
      </c>
    </row>
    <row r="10" spans="1:13" ht="16.149999999999999" customHeight="1">
      <c r="A10" s="126"/>
      <c r="B10" s="11" t="s">
        <v>13</v>
      </c>
      <c r="C10" s="11" t="s">
        <v>19</v>
      </c>
      <c r="D10" s="12">
        <v>14057</v>
      </c>
      <c r="E10" s="12">
        <v>13594</v>
      </c>
      <c r="F10" s="12">
        <v>13120</v>
      </c>
      <c r="G10" s="12">
        <v>13019</v>
      </c>
      <c r="H10" s="12">
        <v>12926</v>
      </c>
      <c r="I10" s="12">
        <v>13043</v>
      </c>
      <c r="J10" s="12">
        <v>13767</v>
      </c>
      <c r="K10" s="12">
        <v>9383</v>
      </c>
      <c r="L10" s="14">
        <v>4984</v>
      </c>
      <c r="M10" s="48" t="s">
        <v>29</v>
      </c>
    </row>
    <row r="11" spans="1:13" ht="16.149999999999999" customHeight="1">
      <c r="A11" s="126"/>
      <c r="B11" s="126" t="s">
        <v>21</v>
      </c>
      <c r="C11" s="126"/>
      <c r="D11" s="13">
        <f>D10/D9</f>
        <v>23.585570469798657</v>
      </c>
      <c r="E11" s="13">
        <f t="shared" ref="E11" si="10">E10/E9</f>
        <v>23.316124384680034</v>
      </c>
      <c r="F11" s="13">
        <f t="shared" ref="F11" si="11">F10/F9</f>
        <v>23.470483005366727</v>
      </c>
      <c r="G11" s="13">
        <f t="shared" ref="G11" si="12">G10/G9</f>
        <v>23.083333333333332</v>
      </c>
      <c r="H11" s="13">
        <f t="shared" ref="H11" si="13">H10/H9</f>
        <v>22.519163763066203</v>
      </c>
      <c r="I11" s="13">
        <f t="shared" ref="I11" si="14">I10/I9</f>
        <v>22.333904109589042</v>
      </c>
      <c r="J11" s="13">
        <f t="shared" ref="J11" si="15">J10/J9</f>
        <v>22.458401305057095</v>
      </c>
      <c r="K11" s="13">
        <f t="shared" ref="K11" si="16">K10/K9</f>
        <v>22.501199040767386</v>
      </c>
      <c r="L11" s="20">
        <f>L10/L9</f>
        <v>22.654545454545456</v>
      </c>
      <c r="M11" s="48" t="s">
        <v>29</v>
      </c>
    </row>
    <row r="12" spans="1:13" ht="16.149999999999999" customHeight="1">
      <c r="A12" s="126"/>
      <c r="B12" s="11" t="s">
        <v>14</v>
      </c>
      <c r="C12" s="11" t="s">
        <v>18</v>
      </c>
      <c r="D12" s="12">
        <v>62</v>
      </c>
      <c r="E12" s="12">
        <v>63</v>
      </c>
      <c r="F12" s="12">
        <v>62</v>
      </c>
      <c r="G12" s="12">
        <v>61</v>
      </c>
      <c r="H12" s="12">
        <v>61</v>
      </c>
      <c r="I12" s="12">
        <v>57</v>
      </c>
      <c r="J12" s="12">
        <v>58</v>
      </c>
      <c r="K12" s="12">
        <v>41</v>
      </c>
      <c r="L12" s="14">
        <v>23</v>
      </c>
      <c r="M12" s="48" t="s">
        <v>29</v>
      </c>
    </row>
    <row r="13" spans="1:13" ht="16.149999999999999" customHeight="1">
      <c r="A13" s="126"/>
      <c r="B13" s="11" t="s">
        <v>14</v>
      </c>
      <c r="C13" s="11" t="s">
        <v>19</v>
      </c>
      <c r="D13" s="12">
        <v>462</v>
      </c>
      <c r="E13" s="12">
        <v>412</v>
      </c>
      <c r="F13" s="12">
        <v>420</v>
      </c>
      <c r="G13" s="12">
        <v>392</v>
      </c>
      <c r="H13" s="12">
        <v>376</v>
      </c>
      <c r="I13" s="12">
        <v>360</v>
      </c>
      <c r="J13" s="12">
        <v>357</v>
      </c>
      <c r="K13" s="12">
        <v>236</v>
      </c>
      <c r="L13" s="14">
        <v>130</v>
      </c>
      <c r="M13" s="105" t="s">
        <v>29</v>
      </c>
    </row>
    <row r="14" spans="1:13" ht="16.149999999999999" customHeight="1">
      <c r="A14" s="126"/>
      <c r="B14" s="126" t="s">
        <v>21</v>
      </c>
      <c r="C14" s="126"/>
      <c r="D14" s="13">
        <f>D13/D12</f>
        <v>7.4516129032258061</v>
      </c>
      <c r="E14" s="13">
        <f t="shared" ref="E14:K14" si="17">E13/E12</f>
        <v>6.5396825396825395</v>
      </c>
      <c r="F14" s="13">
        <f t="shared" si="17"/>
        <v>6.774193548387097</v>
      </c>
      <c r="G14" s="13">
        <f t="shared" si="17"/>
        <v>6.4262295081967213</v>
      </c>
      <c r="H14" s="13">
        <f t="shared" si="17"/>
        <v>6.1639344262295079</v>
      </c>
      <c r="I14" s="13">
        <f t="shared" si="17"/>
        <v>6.3157894736842106</v>
      </c>
      <c r="J14" s="13">
        <f t="shared" si="17"/>
        <v>6.1551724137931032</v>
      </c>
      <c r="K14" s="13">
        <f t="shared" si="17"/>
        <v>5.7560975609756095</v>
      </c>
      <c r="L14" s="15">
        <f>L13/L12</f>
        <v>5.6521739130434785</v>
      </c>
      <c r="M14" s="105" t="s">
        <v>29</v>
      </c>
    </row>
    <row r="15" spans="1:13" ht="16.149999999999999" customHeight="1">
      <c r="A15" s="130" t="s">
        <v>15</v>
      </c>
      <c r="B15" s="16" t="s">
        <v>16</v>
      </c>
      <c r="C15" s="16" t="s">
        <v>18</v>
      </c>
      <c r="D15" s="17">
        <v>523</v>
      </c>
      <c r="E15" s="17">
        <v>500</v>
      </c>
      <c r="F15" s="17">
        <v>476</v>
      </c>
      <c r="G15" s="17">
        <v>460</v>
      </c>
      <c r="H15" s="17">
        <v>450</v>
      </c>
      <c r="I15" s="17">
        <v>440</v>
      </c>
      <c r="J15" s="17">
        <v>432</v>
      </c>
      <c r="K15" s="17">
        <v>432</v>
      </c>
      <c r="L15" s="14">
        <v>447</v>
      </c>
      <c r="M15" s="102">
        <v>674</v>
      </c>
    </row>
    <row r="16" spans="1:13" ht="16.149999999999999" customHeight="1">
      <c r="A16" s="126"/>
      <c r="B16" s="11" t="s">
        <v>16</v>
      </c>
      <c r="C16" s="11" t="s">
        <v>19</v>
      </c>
      <c r="D16" s="12">
        <v>14339</v>
      </c>
      <c r="E16" s="12">
        <v>13692</v>
      </c>
      <c r="F16" s="12">
        <v>13022</v>
      </c>
      <c r="G16" s="12">
        <v>12569</v>
      </c>
      <c r="H16" s="12">
        <v>12259</v>
      </c>
      <c r="I16" s="12">
        <v>11920</v>
      </c>
      <c r="J16" s="12">
        <v>11769</v>
      </c>
      <c r="K16" s="12">
        <v>11990</v>
      </c>
      <c r="L16" s="14">
        <v>12267</v>
      </c>
      <c r="M16" s="102">
        <v>17553</v>
      </c>
    </row>
    <row r="17" spans="1:13" ht="21.75" customHeight="1">
      <c r="A17" s="126"/>
      <c r="B17" s="126" t="s">
        <v>21</v>
      </c>
      <c r="C17" s="126"/>
      <c r="D17" s="13">
        <f>D16/D15</f>
        <v>27.416826003824092</v>
      </c>
      <c r="E17" s="13">
        <f t="shared" ref="E17" si="18">E16/E15</f>
        <v>27.384</v>
      </c>
      <c r="F17" s="13">
        <f t="shared" ref="F17" si="19">F16/F15</f>
        <v>27.357142857142858</v>
      </c>
      <c r="G17" s="13">
        <f t="shared" ref="G17" si="20">G16/G15</f>
        <v>27.32391304347826</v>
      </c>
      <c r="H17" s="13">
        <f t="shared" ref="H17" si="21">H16/H15</f>
        <v>27.242222222222221</v>
      </c>
      <c r="I17" s="13">
        <f t="shared" ref="I17" si="22">I16/I15</f>
        <v>27.09090909090909</v>
      </c>
      <c r="J17" s="13">
        <f t="shared" ref="J17" si="23">J16/J15</f>
        <v>27.243055555555557</v>
      </c>
      <c r="K17" s="13">
        <f t="shared" ref="K17" si="24">K16/K15</f>
        <v>27.75462962962963</v>
      </c>
      <c r="L17" s="15">
        <f>L16/L15</f>
        <v>27.44295302013423</v>
      </c>
      <c r="M17" s="111">
        <f>M16/M15</f>
        <v>26.043026706231455</v>
      </c>
    </row>
    <row r="18" spans="1:13" ht="16.149999999999999" customHeight="1">
      <c r="A18" s="7" t="s">
        <v>17</v>
      </c>
      <c r="B18" s="8"/>
      <c r="C18" s="8"/>
      <c r="D18" s="8"/>
    </row>
    <row r="19" spans="1:13" ht="6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128"/>
      <c r="L19" s="129"/>
      <c r="M19" s="9"/>
    </row>
    <row r="20" spans="1:13" ht="16.149999999999999" customHeight="1">
      <c r="A20" s="8"/>
      <c r="B20" s="8"/>
      <c r="C20" s="8"/>
      <c r="D20" s="8"/>
    </row>
    <row r="21" spans="1:13" ht="16.149999999999999" customHeight="1">
      <c r="A21" s="8"/>
      <c r="B21" s="8"/>
      <c r="C21" s="8"/>
      <c r="D21" s="8"/>
    </row>
    <row r="22" spans="1:13" s="10" customFormat="1">
      <c r="A22" s="8"/>
      <c r="B22" s="8"/>
      <c r="C22" s="8"/>
      <c r="D22" s="8"/>
      <c r="E22" s="3"/>
      <c r="F22" s="3"/>
      <c r="G22" s="3"/>
      <c r="H22" s="3"/>
      <c r="I22" s="3"/>
      <c r="J22" s="3"/>
      <c r="K22" s="3"/>
    </row>
    <row r="23" spans="1:13" ht="40.15" customHeight="1">
      <c r="A23" s="1" t="s">
        <v>23</v>
      </c>
    </row>
    <row r="24" spans="1:13" s="6" customFormat="1" ht="30" customHeight="1">
      <c r="A24" s="4" t="s">
        <v>0</v>
      </c>
      <c r="B24" s="4" t="s">
        <v>1</v>
      </c>
      <c r="C24" s="4"/>
      <c r="D24" s="5" t="s">
        <v>2</v>
      </c>
      <c r="E24" s="5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5" t="s">
        <v>24</v>
      </c>
      <c r="M24" s="5" t="s">
        <v>77</v>
      </c>
    </row>
    <row r="25" spans="1:13" ht="16.149999999999999" customHeight="1">
      <c r="A25" s="126" t="s">
        <v>10</v>
      </c>
      <c r="B25" s="11" t="s">
        <v>20</v>
      </c>
      <c r="C25" s="11" t="s">
        <v>18</v>
      </c>
      <c r="D25" s="12">
        <v>990</v>
      </c>
      <c r="E25" s="12">
        <v>1030</v>
      </c>
      <c r="F25" s="12">
        <v>1058</v>
      </c>
      <c r="G25" s="12">
        <v>1082</v>
      </c>
      <c r="H25" s="12">
        <v>1212.1199999999999</v>
      </c>
      <c r="I25" s="12">
        <v>1391</v>
      </c>
      <c r="J25" s="12">
        <v>1360</v>
      </c>
      <c r="K25" s="12">
        <v>1595</v>
      </c>
      <c r="L25" s="14">
        <v>1865</v>
      </c>
      <c r="M25" s="14">
        <v>1933</v>
      </c>
    </row>
    <row r="26" spans="1:13" ht="16.149999999999999" customHeight="1">
      <c r="A26" s="126"/>
      <c r="B26" s="11" t="s">
        <v>20</v>
      </c>
      <c r="C26" s="11" t="s">
        <v>19</v>
      </c>
      <c r="D26" s="12">
        <v>19934</v>
      </c>
      <c r="E26" s="12">
        <v>20962</v>
      </c>
      <c r="F26" s="12">
        <v>21457</v>
      </c>
      <c r="G26" s="12">
        <v>22283</v>
      </c>
      <c r="H26" s="12">
        <v>25091</v>
      </c>
      <c r="I26" s="12">
        <v>28748</v>
      </c>
      <c r="J26" s="12">
        <v>27410</v>
      </c>
      <c r="K26" s="12">
        <v>31879</v>
      </c>
      <c r="L26" s="14">
        <v>37298</v>
      </c>
      <c r="M26" s="14">
        <v>36667</v>
      </c>
    </row>
    <row r="27" spans="1:13" ht="16.149999999999999" customHeight="1">
      <c r="A27" s="126"/>
      <c r="B27" s="126" t="s">
        <v>21</v>
      </c>
      <c r="C27" s="126"/>
      <c r="D27" s="13">
        <f>D26/D25</f>
        <v>20.135353535353534</v>
      </c>
      <c r="E27" s="13">
        <f t="shared" ref="E27:K27" si="25">E26/E25</f>
        <v>20.351456310679612</v>
      </c>
      <c r="F27" s="13">
        <f t="shared" si="25"/>
        <v>20.280718336483933</v>
      </c>
      <c r="G27" s="13">
        <f t="shared" si="25"/>
        <v>20.594269870609981</v>
      </c>
      <c r="H27" s="13">
        <f t="shared" si="25"/>
        <v>20.700095700095702</v>
      </c>
      <c r="I27" s="13">
        <f t="shared" si="25"/>
        <v>20.667145938173977</v>
      </c>
      <c r="J27" s="13">
        <f t="shared" si="25"/>
        <v>20.154411764705884</v>
      </c>
      <c r="K27" s="13">
        <f t="shared" si="25"/>
        <v>19.986833855799372</v>
      </c>
      <c r="L27" s="20">
        <f>L26/L25</f>
        <v>19.998927613941017</v>
      </c>
      <c r="M27" s="20">
        <v>20</v>
      </c>
    </row>
    <row r="28" spans="1:13" ht="16.149999999999999" customHeight="1">
      <c r="A28" s="126"/>
      <c r="B28" s="16" t="s">
        <v>11</v>
      </c>
      <c r="C28" s="16" t="s">
        <v>18</v>
      </c>
      <c r="D28" s="17">
        <v>25</v>
      </c>
      <c r="E28" s="17">
        <v>22</v>
      </c>
      <c r="F28" s="17">
        <v>24</v>
      </c>
      <c r="G28" s="17">
        <v>22</v>
      </c>
      <c r="H28" s="17">
        <v>25</v>
      </c>
      <c r="I28" s="17">
        <v>23</v>
      </c>
      <c r="J28" s="17">
        <v>25</v>
      </c>
      <c r="K28" s="17">
        <v>32</v>
      </c>
      <c r="L28" s="18">
        <v>41</v>
      </c>
      <c r="M28" s="18">
        <v>71</v>
      </c>
    </row>
    <row r="29" spans="1:13" ht="16.149999999999999" customHeight="1">
      <c r="A29" s="126"/>
      <c r="B29" s="11" t="s">
        <v>11</v>
      </c>
      <c r="C29" s="11" t="s">
        <v>19</v>
      </c>
      <c r="D29" s="12">
        <v>117</v>
      </c>
      <c r="E29" s="12">
        <v>129</v>
      </c>
      <c r="F29" s="12">
        <v>116</v>
      </c>
      <c r="G29" s="12">
        <v>126</v>
      </c>
      <c r="H29" s="12">
        <v>131</v>
      </c>
      <c r="I29" s="12">
        <v>127</v>
      </c>
      <c r="J29" s="12">
        <v>139</v>
      </c>
      <c r="K29" s="12">
        <v>165</v>
      </c>
      <c r="L29" s="18">
        <v>197</v>
      </c>
      <c r="M29" s="18">
        <v>215</v>
      </c>
    </row>
    <row r="30" spans="1:13" ht="16.149999999999999" customHeight="1">
      <c r="A30" s="126"/>
      <c r="B30" s="127" t="s">
        <v>21</v>
      </c>
      <c r="C30" s="127"/>
      <c r="D30" s="23">
        <f>D29/D28</f>
        <v>4.68</v>
      </c>
      <c r="E30" s="23">
        <f t="shared" ref="E30" si="26">E29/E28</f>
        <v>5.8636363636363633</v>
      </c>
      <c r="F30" s="23">
        <f t="shared" ref="F30" si="27">F29/F28</f>
        <v>4.833333333333333</v>
      </c>
      <c r="G30" s="23">
        <f t="shared" ref="G30" si="28">G29/G28</f>
        <v>5.7272727272727275</v>
      </c>
      <c r="H30" s="23">
        <f t="shared" ref="H30" si="29">H29/H28</f>
        <v>5.24</v>
      </c>
      <c r="I30" s="23">
        <f t="shared" ref="I30" si="30">I29/I28</f>
        <v>5.5217391304347823</v>
      </c>
      <c r="J30" s="23">
        <f t="shared" ref="J30" si="31">J29/J28</f>
        <v>5.56</v>
      </c>
      <c r="K30" s="23">
        <f t="shared" ref="K30" si="32">K29/K28</f>
        <v>5.15625</v>
      </c>
      <c r="L30" s="19">
        <f>L29/L28</f>
        <v>4.8048780487804876</v>
      </c>
      <c r="M30" s="19">
        <v>3</v>
      </c>
    </row>
    <row r="31" spans="1:13" ht="16.149999999999999" customHeight="1">
      <c r="A31" s="130" t="s">
        <v>12</v>
      </c>
      <c r="B31" s="16" t="s">
        <v>13</v>
      </c>
      <c r="C31" s="16" t="s">
        <v>18</v>
      </c>
      <c r="D31" s="17">
        <v>460</v>
      </c>
      <c r="E31" s="17">
        <v>460</v>
      </c>
      <c r="F31" s="17">
        <v>450</v>
      </c>
      <c r="G31" s="17">
        <v>442</v>
      </c>
      <c r="H31" s="17">
        <v>449.88</v>
      </c>
      <c r="I31" s="17">
        <v>454</v>
      </c>
      <c r="J31" s="24">
        <v>469</v>
      </c>
      <c r="K31" s="25">
        <v>312</v>
      </c>
      <c r="L31" s="25">
        <v>161</v>
      </c>
      <c r="M31" s="48" t="s">
        <v>29</v>
      </c>
    </row>
    <row r="32" spans="1:13" ht="16.149999999999999" customHeight="1">
      <c r="A32" s="126"/>
      <c r="B32" s="11" t="s">
        <v>13</v>
      </c>
      <c r="C32" s="11" t="s">
        <v>19</v>
      </c>
      <c r="D32" s="12">
        <v>9958</v>
      </c>
      <c r="E32" s="12">
        <v>9836</v>
      </c>
      <c r="F32" s="12">
        <v>9808</v>
      </c>
      <c r="G32" s="12">
        <v>9791</v>
      </c>
      <c r="H32" s="12">
        <v>9933</v>
      </c>
      <c r="I32" s="12">
        <v>10128</v>
      </c>
      <c r="J32" s="21">
        <v>10483</v>
      </c>
      <c r="K32" s="26">
        <v>7059</v>
      </c>
      <c r="L32" s="26">
        <v>3623</v>
      </c>
      <c r="M32" s="48" t="s">
        <v>29</v>
      </c>
    </row>
    <row r="33" spans="1:13" ht="16.149999999999999" customHeight="1">
      <c r="A33" s="126"/>
      <c r="B33" s="127" t="s">
        <v>21</v>
      </c>
      <c r="C33" s="127"/>
      <c r="D33" s="23">
        <f>D32/D31</f>
        <v>21.64782608695652</v>
      </c>
      <c r="E33" s="23">
        <f t="shared" ref="E33" si="33">E32/E31</f>
        <v>21.382608695652173</v>
      </c>
      <c r="F33" s="23">
        <f t="shared" ref="F33" si="34">F32/F31</f>
        <v>21.795555555555556</v>
      </c>
      <c r="G33" s="23">
        <f t="shared" ref="G33" si="35">G32/G31</f>
        <v>22.151583710407241</v>
      </c>
      <c r="H33" s="23">
        <f t="shared" ref="H33" si="36">H32/H31</f>
        <v>22.079221125633502</v>
      </c>
      <c r="I33" s="23">
        <f t="shared" ref="I33" si="37">I32/I31</f>
        <v>22.308370044052865</v>
      </c>
      <c r="J33" s="31">
        <f t="shared" ref="J33" si="38">J32/J31</f>
        <v>22.35181236673774</v>
      </c>
      <c r="K33" s="32">
        <f>K32/K31</f>
        <v>22.625</v>
      </c>
      <c r="L33" s="33">
        <f>L32/L31</f>
        <v>22.503105590062113</v>
      </c>
      <c r="M33" s="48" t="s">
        <v>29</v>
      </c>
    </row>
    <row r="34" spans="1:13" ht="16.149999999999999" customHeight="1">
      <c r="A34" s="126"/>
      <c r="B34" s="16" t="s">
        <v>14</v>
      </c>
      <c r="C34" s="16" t="s">
        <v>18</v>
      </c>
      <c r="D34" s="17">
        <v>21</v>
      </c>
      <c r="E34" s="17">
        <v>19</v>
      </c>
      <c r="F34" s="17">
        <v>17</v>
      </c>
      <c r="G34" s="17">
        <v>16</v>
      </c>
      <c r="H34" s="17">
        <v>15</v>
      </c>
      <c r="I34" s="17">
        <v>17</v>
      </c>
      <c r="J34" s="24">
        <v>18</v>
      </c>
      <c r="K34" s="34">
        <v>14</v>
      </c>
      <c r="L34" s="34">
        <v>8</v>
      </c>
      <c r="M34" s="48" t="s">
        <v>29</v>
      </c>
    </row>
    <row r="35" spans="1:13" ht="16.149999999999999" customHeight="1">
      <c r="A35" s="126"/>
      <c r="B35" s="11" t="s">
        <v>14</v>
      </c>
      <c r="C35" s="11" t="s">
        <v>19</v>
      </c>
      <c r="D35" s="12">
        <v>139</v>
      </c>
      <c r="E35" s="12">
        <v>111</v>
      </c>
      <c r="F35" s="12">
        <v>98</v>
      </c>
      <c r="G35" s="12">
        <v>102</v>
      </c>
      <c r="H35" s="12">
        <v>98</v>
      </c>
      <c r="I35" s="12">
        <v>99</v>
      </c>
      <c r="J35" s="21">
        <v>97</v>
      </c>
      <c r="K35" s="29">
        <v>77</v>
      </c>
      <c r="L35" s="30">
        <v>33</v>
      </c>
      <c r="M35" s="48" t="s">
        <v>29</v>
      </c>
    </row>
    <row r="36" spans="1:13" ht="16.149999999999999" customHeight="1">
      <c r="A36" s="126"/>
      <c r="B36" s="126" t="s">
        <v>21</v>
      </c>
      <c r="C36" s="126"/>
      <c r="D36" s="13">
        <f>D35/D34</f>
        <v>6.6190476190476186</v>
      </c>
      <c r="E36" s="13">
        <f t="shared" ref="E36" si="39">E35/E34</f>
        <v>5.8421052631578947</v>
      </c>
      <c r="F36" s="13">
        <f t="shared" ref="F36" si="40">F35/F34</f>
        <v>5.7647058823529411</v>
      </c>
      <c r="G36" s="13">
        <f t="shared" ref="G36" si="41">G35/G34</f>
        <v>6.375</v>
      </c>
      <c r="H36" s="13">
        <f t="shared" ref="H36" si="42">H35/H34</f>
        <v>6.5333333333333332</v>
      </c>
      <c r="I36" s="13">
        <f t="shared" ref="I36" si="43">I35/I34</f>
        <v>5.8235294117647056</v>
      </c>
      <c r="J36" s="22">
        <f t="shared" ref="J36" si="44">J35/J34</f>
        <v>5.3888888888888893</v>
      </c>
      <c r="K36" s="27">
        <f>K35/K34</f>
        <v>5.5</v>
      </c>
      <c r="L36" s="28">
        <f>L35/L34</f>
        <v>4.125</v>
      </c>
      <c r="M36" s="48" t="s">
        <v>29</v>
      </c>
    </row>
    <row r="37" spans="1:13" ht="16.149999999999999" customHeight="1">
      <c r="A37" s="126" t="s">
        <v>15</v>
      </c>
      <c r="B37" s="11" t="s">
        <v>16</v>
      </c>
      <c r="C37" s="11" t="s">
        <v>18</v>
      </c>
      <c r="D37" s="12">
        <v>77</v>
      </c>
      <c r="E37" s="12">
        <v>67</v>
      </c>
      <c r="F37" s="12">
        <v>59</v>
      </c>
      <c r="G37" s="12">
        <v>52</v>
      </c>
      <c r="H37" s="12">
        <v>49</v>
      </c>
      <c r="I37" s="12">
        <v>47</v>
      </c>
      <c r="J37" s="21">
        <v>47</v>
      </c>
      <c r="K37" s="26">
        <v>50</v>
      </c>
      <c r="L37" s="26">
        <v>53</v>
      </c>
      <c r="M37" s="26">
        <v>79</v>
      </c>
    </row>
    <row r="38" spans="1:13" ht="16.149999999999999" customHeight="1">
      <c r="A38" s="126"/>
      <c r="B38" s="11" t="s">
        <v>16</v>
      </c>
      <c r="C38" s="11" t="s">
        <v>19</v>
      </c>
      <c r="D38" s="12">
        <v>1496</v>
      </c>
      <c r="E38" s="12">
        <v>1339</v>
      </c>
      <c r="F38" s="12">
        <v>1159</v>
      </c>
      <c r="G38" s="12">
        <v>1036</v>
      </c>
      <c r="H38" s="12">
        <v>997</v>
      </c>
      <c r="I38" s="12">
        <v>1013</v>
      </c>
      <c r="J38" s="21">
        <v>998</v>
      </c>
      <c r="K38" s="26">
        <v>1023</v>
      </c>
      <c r="L38" s="26">
        <v>1139</v>
      </c>
      <c r="M38" s="26">
        <v>1702</v>
      </c>
    </row>
    <row r="39" spans="1:13" ht="35.25" customHeight="1">
      <c r="A39" s="126"/>
      <c r="B39" s="126" t="s">
        <v>21</v>
      </c>
      <c r="C39" s="126"/>
      <c r="D39" s="13">
        <f>D38/D37</f>
        <v>19.428571428571427</v>
      </c>
      <c r="E39" s="13">
        <f t="shared" ref="E39" si="45">E38/E37</f>
        <v>19.985074626865671</v>
      </c>
      <c r="F39" s="13">
        <f t="shared" ref="F39" si="46">F38/F37</f>
        <v>19.64406779661017</v>
      </c>
      <c r="G39" s="13">
        <f t="shared" ref="G39" si="47">G38/G37</f>
        <v>19.923076923076923</v>
      </c>
      <c r="H39" s="13">
        <f t="shared" ref="H39" si="48">H38/H37</f>
        <v>20.346938775510203</v>
      </c>
      <c r="I39" s="13">
        <f t="shared" ref="I39" si="49">I38/I37</f>
        <v>21.553191489361701</v>
      </c>
      <c r="J39" s="22">
        <f t="shared" ref="J39" si="50">J38/J37</f>
        <v>21.23404255319149</v>
      </c>
      <c r="K39" s="35">
        <v>20</v>
      </c>
      <c r="L39" s="36">
        <f>L38/L37</f>
        <v>21.490566037735849</v>
      </c>
      <c r="M39" s="36">
        <v>22</v>
      </c>
    </row>
    <row r="40" spans="1:13">
      <c r="A40" s="7" t="s">
        <v>17</v>
      </c>
      <c r="B40" s="8"/>
      <c r="C40" s="8"/>
      <c r="D40" s="8"/>
    </row>
    <row r="41" spans="1:13" ht="6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128"/>
      <c r="L41" s="129"/>
      <c r="M41" s="9"/>
    </row>
  </sheetData>
  <mergeCells count="18">
    <mergeCell ref="K41:L41"/>
    <mergeCell ref="A37:A39"/>
    <mergeCell ref="B39:C39"/>
    <mergeCell ref="A31:A36"/>
    <mergeCell ref="B33:C33"/>
    <mergeCell ref="B36:C36"/>
    <mergeCell ref="B27:C27"/>
    <mergeCell ref="B30:C30"/>
    <mergeCell ref="K19:L19"/>
    <mergeCell ref="A25:A30"/>
    <mergeCell ref="A3:A8"/>
    <mergeCell ref="B5:C5"/>
    <mergeCell ref="B8:C8"/>
    <mergeCell ref="B14:C14"/>
    <mergeCell ref="B17:C17"/>
    <mergeCell ref="B11:C11"/>
    <mergeCell ref="A9:A14"/>
    <mergeCell ref="A15:A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32" sqref="D32"/>
    </sheetView>
  </sheetViews>
  <sheetFormatPr defaultColWidth="10.75" defaultRowHeight="12.75"/>
  <cols>
    <col min="1" max="1" width="39" style="38" customWidth="1"/>
    <col min="2" max="2" width="15.75" style="38" customWidth="1"/>
    <col min="3" max="6" width="15.75" style="39" customWidth="1"/>
    <col min="7" max="255" width="8.75" style="39" customWidth="1"/>
    <col min="256" max="16384" width="10.75" style="39"/>
  </cols>
  <sheetData>
    <row r="1" spans="1:6" ht="40.15" customHeight="1">
      <c r="A1" s="37" t="s">
        <v>91</v>
      </c>
    </row>
    <row r="2" spans="1:6" s="42" customFormat="1" ht="30" customHeight="1">
      <c r="A2" s="68"/>
      <c r="B2" s="41" t="s">
        <v>57</v>
      </c>
      <c r="C2" s="41" t="s">
        <v>56</v>
      </c>
      <c r="D2" s="41" t="s">
        <v>55</v>
      </c>
      <c r="E2" s="41" t="s">
        <v>54</v>
      </c>
      <c r="F2" s="41" t="s">
        <v>53</v>
      </c>
    </row>
    <row r="3" spans="1:6" s="42" customFormat="1" ht="16.149999999999999" customHeight="1">
      <c r="A3" s="67" t="s">
        <v>52</v>
      </c>
      <c r="B3" s="85">
        <v>55.2</v>
      </c>
      <c r="C3" s="85">
        <v>58.9</v>
      </c>
      <c r="D3" s="88">
        <v>51</v>
      </c>
      <c r="E3" s="86">
        <v>55</v>
      </c>
      <c r="F3" s="87">
        <v>59</v>
      </c>
    </row>
    <row r="4" spans="1:6" s="42" customFormat="1" ht="16.149999999999999" customHeight="1">
      <c r="A4" s="67" t="s">
        <v>51</v>
      </c>
      <c r="B4" s="85">
        <v>54.3</v>
      </c>
      <c r="C4" s="85">
        <v>59.5</v>
      </c>
      <c r="D4" s="88">
        <v>54.9</v>
      </c>
      <c r="E4" s="85">
        <v>61</v>
      </c>
      <c r="F4" s="87">
        <v>62.7</v>
      </c>
    </row>
    <row r="5" spans="1:6" s="42" customFormat="1" ht="16.149999999999999" customHeight="1">
      <c r="A5" s="67" t="s">
        <v>50</v>
      </c>
      <c r="B5" s="85">
        <v>77.7</v>
      </c>
      <c r="C5" s="85">
        <v>80.5</v>
      </c>
      <c r="D5" s="88">
        <v>77.099999999999994</v>
      </c>
      <c r="E5" s="85">
        <v>80</v>
      </c>
      <c r="F5" s="87">
        <v>84</v>
      </c>
    </row>
    <row r="6" spans="1:6" s="42" customFormat="1" ht="16.149999999999999" customHeight="1">
      <c r="A6" s="67" t="s">
        <v>89</v>
      </c>
      <c r="B6" s="85">
        <v>95.1</v>
      </c>
      <c r="C6" s="85">
        <v>77.900000000000006</v>
      </c>
      <c r="D6" s="88">
        <v>85.7</v>
      </c>
      <c r="E6" s="85">
        <v>87</v>
      </c>
      <c r="F6" s="87">
        <v>85.7</v>
      </c>
    </row>
    <row r="7" spans="1:6" s="42" customFormat="1" ht="16.149999999999999" customHeight="1">
      <c r="A7" s="67" t="s">
        <v>90</v>
      </c>
      <c r="B7" s="85">
        <v>77.400000000000006</v>
      </c>
      <c r="C7" s="85">
        <v>86.5</v>
      </c>
      <c r="D7" s="88">
        <v>75</v>
      </c>
      <c r="E7" s="85">
        <v>85</v>
      </c>
      <c r="F7" s="87">
        <v>78.900000000000006</v>
      </c>
    </row>
    <row r="8" spans="1:6" s="42" customFormat="1" ht="16.149999999999999" customHeight="1">
      <c r="A8" s="67" t="s">
        <v>49</v>
      </c>
      <c r="B8" s="85">
        <v>83.2</v>
      </c>
      <c r="C8" s="85">
        <v>89.5</v>
      </c>
      <c r="D8" s="88">
        <v>76.8</v>
      </c>
      <c r="E8" s="85">
        <v>84</v>
      </c>
      <c r="F8" s="87">
        <v>83.5</v>
      </c>
    </row>
    <row r="9" spans="1:6" ht="16.149999999999999" customHeight="1">
      <c r="A9" s="67" t="s">
        <v>48</v>
      </c>
      <c r="B9" s="85">
        <v>62.4</v>
      </c>
      <c r="C9" s="85">
        <v>63</v>
      </c>
      <c r="D9" s="88">
        <v>61.6</v>
      </c>
      <c r="E9" s="85">
        <v>78</v>
      </c>
      <c r="F9" s="87">
        <v>76.3</v>
      </c>
    </row>
    <row r="10" spans="1:6">
      <c r="A10" s="56" t="s">
        <v>47</v>
      </c>
    </row>
    <row r="11" spans="1:6" ht="6" customHeight="1">
      <c r="A11" s="66"/>
      <c r="B11" s="66"/>
      <c r="C11" s="65"/>
      <c r="D11" s="65"/>
      <c r="E11" s="65"/>
      <c r="F11" s="65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pane xSplit="11295" ySplit="2025" topLeftCell="J1" activePane="bottomRight"/>
      <selection pane="topRight" activeCell="C1" sqref="C1"/>
      <selection pane="bottomLeft" activeCell="C4" sqref="C4"/>
      <selection pane="bottomRight" activeCell="L14" sqref="L14"/>
    </sheetView>
  </sheetViews>
  <sheetFormatPr defaultColWidth="10.75" defaultRowHeight="12.75"/>
  <cols>
    <col min="1" max="1" width="39" style="38" customWidth="1"/>
    <col min="2" max="2" width="35.75" style="38" customWidth="1"/>
    <col min="3" max="10" width="15.75" style="39" customWidth="1"/>
    <col min="11" max="11" width="15.75" style="69" customWidth="1"/>
    <col min="12" max="12" width="10.75" style="39" customWidth="1"/>
    <col min="13" max="256" width="8.75" style="39" customWidth="1"/>
    <col min="257" max="16384" width="10.75" style="39"/>
  </cols>
  <sheetData>
    <row r="1" spans="1:12" ht="40.15" customHeight="1">
      <c r="A1" s="37" t="s">
        <v>70</v>
      </c>
    </row>
    <row r="2" spans="1:12" s="42" customFormat="1" ht="30" customHeight="1">
      <c r="A2" s="75"/>
      <c r="B2" s="40" t="s">
        <v>69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24</v>
      </c>
      <c r="L2" s="41" t="s">
        <v>77</v>
      </c>
    </row>
    <row r="3" spans="1:12" s="42" customFormat="1" ht="16.149999999999999" customHeight="1">
      <c r="A3" s="114" t="s">
        <v>68</v>
      </c>
      <c r="B3" s="47" t="s">
        <v>10</v>
      </c>
      <c r="C3" s="45">
        <v>26730</v>
      </c>
      <c r="D3" s="45">
        <v>27970</v>
      </c>
      <c r="E3" s="45">
        <v>27918</v>
      </c>
      <c r="F3" s="45">
        <v>28475</v>
      </c>
      <c r="G3" s="45">
        <v>31080</v>
      </c>
      <c r="H3" s="45">
        <v>34051</v>
      </c>
      <c r="I3" s="45">
        <v>31614</v>
      </c>
      <c r="J3" s="45">
        <v>36023</v>
      </c>
      <c r="K3" s="73">
        <v>40601</v>
      </c>
      <c r="L3" s="73">
        <v>40922</v>
      </c>
    </row>
    <row r="4" spans="1:12" s="42" customFormat="1" ht="16.149999999999999" customHeight="1">
      <c r="A4" s="114"/>
      <c r="B4" s="47" t="s">
        <v>12</v>
      </c>
      <c r="C4" s="45">
        <v>13250</v>
      </c>
      <c r="D4" s="45">
        <v>13393</v>
      </c>
      <c r="E4" s="45">
        <v>12991</v>
      </c>
      <c r="F4" s="45">
        <v>12936</v>
      </c>
      <c r="G4" s="45">
        <v>12862</v>
      </c>
      <c r="H4" s="45">
        <v>13032</v>
      </c>
      <c r="I4" s="45">
        <v>13729</v>
      </c>
      <c r="J4" s="45">
        <v>9361</v>
      </c>
      <c r="K4" s="61">
        <v>4950</v>
      </c>
      <c r="L4" s="48" t="s">
        <v>29</v>
      </c>
    </row>
    <row r="5" spans="1:12" s="42" customFormat="1" ht="16.149999999999999" customHeight="1">
      <c r="A5" s="114"/>
      <c r="B5" s="47" t="s">
        <v>93</v>
      </c>
      <c r="C5" s="45">
        <v>24117</v>
      </c>
      <c r="D5" s="45">
        <v>23209</v>
      </c>
      <c r="E5" s="45">
        <v>22236</v>
      </c>
      <c r="F5" s="45">
        <v>21805</v>
      </c>
      <c r="G5" s="45">
        <v>21724</v>
      </c>
      <c r="H5" s="45">
        <v>21703</v>
      </c>
      <c r="I5" s="45">
        <v>22089</v>
      </c>
      <c r="J5" s="45">
        <v>22640</v>
      </c>
      <c r="K5" s="73">
        <v>23080</v>
      </c>
      <c r="L5" s="73">
        <v>32448</v>
      </c>
    </row>
    <row r="6" spans="1:12" s="42" customFormat="1" ht="16.149999999999999" customHeight="1">
      <c r="A6" s="114"/>
      <c r="B6" s="47" t="s">
        <v>42</v>
      </c>
      <c r="C6" s="45">
        <v>252</v>
      </c>
      <c r="D6" s="45">
        <v>20</v>
      </c>
      <c r="E6" s="45">
        <v>445</v>
      </c>
      <c r="F6" s="45">
        <v>364</v>
      </c>
      <c r="G6" s="45">
        <v>468</v>
      </c>
      <c r="H6" s="45">
        <v>470</v>
      </c>
      <c r="I6" s="45">
        <v>746</v>
      </c>
      <c r="J6" s="45">
        <v>476</v>
      </c>
      <c r="K6" s="61">
        <v>571</v>
      </c>
      <c r="L6" s="73">
        <v>7978</v>
      </c>
    </row>
    <row r="7" spans="1:12" ht="16.149999999999999" customHeight="1">
      <c r="A7" s="114"/>
      <c r="B7" s="47" t="s">
        <v>63</v>
      </c>
      <c r="C7" s="45">
        <v>127</v>
      </c>
      <c r="D7" s="45">
        <v>152</v>
      </c>
      <c r="E7" s="45">
        <v>170</v>
      </c>
      <c r="F7" s="45">
        <v>173</v>
      </c>
      <c r="G7" s="45">
        <v>165</v>
      </c>
      <c r="H7" s="45">
        <v>170</v>
      </c>
      <c r="I7" s="45">
        <v>162</v>
      </c>
      <c r="J7" s="45">
        <v>218</v>
      </c>
      <c r="K7" s="61">
        <v>299</v>
      </c>
      <c r="L7" s="61">
        <v>276</v>
      </c>
    </row>
    <row r="8" spans="1:12" ht="16.149999999999999" customHeight="1">
      <c r="A8" s="114"/>
      <c r="B8" s="47" t="s">
        <v>62</v>
      </c>
      <c r="C8" s="45">
        <v>196</v>
      </c>
      <c r="D8" s="45">
        <v>169</v>
      </c>
      <c r="E8" s="45">
        <v>160</v>
      </c>
      <c r="F8" s="45">
        <v>181</v>
      </c>
      <c r="G8" s="45">
        <v>175</v>
      </c>
      <c r="H8" s="45">
        <v>168</v>
      </c>
      <c r="I8" s="45">
        <v>155</v>
      </c>
      <c r="J8" s="45">
        <v>92</v>
      </c>
      <c r="K8" s="61">
        <v>50</v>
      </c>
      <c r="L8" s="48" t="s">
        <v>29</v>
      </c>
    </row>
    <row r="9" spans="1:12" ht="16.149999999999999" customHeight="1">
      <c r="A9" s="114"/>
      <c r="B9" s="47" t="s">
        <v>60</v>
      </c>
      <c r="C9" s="45">
        <v>343</v>
      </c>
      <c r="D9" s="45">
        <v>284</v>
      </c>
      <c r="E9" s="45">
        <v>280</v>
      </c>
      <c r="F9" s="45">
        <v>196</v>
      </c>
      <c r="G9" s="45">
        <v>260</v>
      </c>
      <c r="H9" s="45">
        <v>250</v>
      </c>
      <c r="I9" s="45">
        <v>240</v>
      </c>
      <c r="J9" s="45">
        <v>223</v>
      </c>
      <c r="K9" s="61">
        <v>212</v>
      </c>
      <c r="L9" s="61">
        <v>262</v>
      </c>
    </row>
    <row r="10" spans="1:12" ht="16.149999999999999" customHeight="1">
      <c r="A10" s="114"/>
      <c r="B10" s="47" t="s">
        <v>67</v>
      </c>
      <c r="C10" s="45">
        <v>40</v>
      </c>
      <c r="D10" s="45">
        <v>41</v>
      </c>
      <c r="E10" s="45">
        <v>48</v>
      </c>
      <c r="F10" s="45">
        <v>45</v>
      </c>
      <c r="G10" s="45">
        <v>29</v>
      </c>
      <c r="H10" s="45">
        <v>24</v>
      </c>
      <c r="I10" s="45">
        <v>24</v>
      </c>
      <c r="J10" s="45">
        <v>34</v>
      </c>
      <c r="K10" s="61">
        <v>40</v>
      </c>
      <c r="L10" s="61">
        <v>35</v>
      </c>
    </row>
    <row r="11" spans="1:12" ht="16.149999999999999" customHeight="1">
      <c r="A11" s="114"/>
      <c r="B11" s="74" t="s">
        <v>26</v>
      </c>
      <c r="C11" s="71">
        <f t="shared" ref="C11:K11" si="0">SUM(C3:C10)</f>
        <v>65055</v>
      </c>
      <c r="D11" s="71">
        <f t="shared" si="0"/>
        <v>65238</v>
      </c>
      <c r="E11" s="71">
        <f t="shared" si="0"/>
        <v>64248</v>
      </c>
      <c r="F11" s="71">
        <f t="shared" si="0"/>
        <v>64175</v>
      </c>
      <c r="G11" s="71">
        <f t="shared" si="0"/>
        <v>66763</v>
      </c>
      <c r="H11" s="71">
        <f t="shared" si="0"/>
        <v>69868</v>
      </c>
      <c r="I11" s="71">
        <f t="shared" si="0"/>
        <v>68759</v>
      </c>
      <c r="J11" s="71">
        <f t="shared" si="0"/>
        <v>69067</v>
      </c>
      <c r="K11" s="72">
        <f t="shared" si="0"/>
        <v>69803</v>
      </c>
      <c r="L11" s="72">
        <f>SUM(L3:L10)</f>
        <v>81921</v>
      </c>
    </row>
    <row r="12" spans="1:12" ht="16.149999999999999" customHeight="1">
      <c r="A12" s="133" t="s">
        <v>66</v>
      </c>
      <c r="B12" s="63" t="s">
        <v>10</v>
      </c>
      <c r="C12" s="64">
        <v>40</v>
      </c>
      <c r="D12" s="64">
        <v>59</v>
      </c>
      <c r="E12" s="64">
        <v>68</v>
      </c>
      <c r="F12" s="64">
        <v>50</v>
      </c>
      <c r="G12" s="64">
        <v>46</v>
      </c>
      <c r="H12" s="64">
        <v>55</v>
      </c>
      <c r="I12" s="45">
        <v>11</v>
      </c>
      <c r="J12" s="45">
        <v>104</v>
      </c>
      <c r="K12" s="73">
        <v>149</v>
      </c>
      <c r="L12" s="73">
        <v>197</v>
      </c>
    </row>
    <row r="13" spans="1:12" ht="16.149999999999999" customHeight="1">
      <c r="A13" s="134"/>
      <c r="B13" s="47" t="s">
        <v>12</v>
      </c>
      <c r="C13" s="45">
        <v>740</v>
      </c>
      <c r="D13" s="45">
        <v>1040</v>
      </c>
      <c r="E13" s="45">
        <v>1023</v>
      </c>
      <c r="F13" s="45">
        <v>949</v>
      </c>
      <c r="G13" s="45">
        <v>861</v>
      </c>
      <c r="H13" s="45">
        <v>831</v>
      </c>
      <c r="I13" s="45">
        <v>759</v>
      </c>
      <c r="J13" s="45">
        <v>528</v>
      </c>
      <c r="K13" s="73">
        <v>222</v>
      </c>
      <c r="L13" s="48" t="s">
        <v>29</v>
      </c>
    </row>
    <row r="14" spans="1:12" ht="16.149999999999999" customHeight="1">
      <c r="A14" s="134"/>
      <c r="B14" s="47" t="s">
        <v>93</v>
      </c>
      <c r="C14" s="45">
        <v>2145</v>
      </c>
      <c r="D14" s="45">
        <v>1929</v>
      </c>
      <c r="E14" s="45">
        <v>2151</v>
      </c>
      <c r="F14" s="45">
        <v>1825</v>
      </c>
      <c r="G14" s="45">
        <v>1556</v>
      </c>
      <c r="H14" s="45">
        <v>1458</v>
      </c>
      <c r="I14" s="45">
        <v>1374</v>
      </c>
      <c r="J14" s="45">
        <v>1369</v>
      </c>
      <c r="K14" s="73">
        <v>1278</v>
      </c>
      <c r="L14" s="73">
        <v>3154</v>
      </c>
    </row>
    <row r="15" spans="1:12" ht="16.149999999999999" customHeight="1">
      <c r="A15" s="134"/>
      <c r="B15" s="60" t="s">
        <v>26</v>
      </c>
      <c r="C15" s="71">
        <f t="shared" ref="C15:K15" si="1">SUM(C12:C14)</f>
        <v>2925</v>
      </c>
      <c r="D15" s="71">
        <f t="shared" si="1"/>
        <v>3028</v>
      </c>
      <c r="E15" s="71">
        <f t="shared" si="1"/>
        <v>3242</v>
      </c>
      <c r="F15" s="71">
        <f t="shared" si="1"/>
        <v>2824</v>
      </c>
      <c r="G15" s="71">
        <f t="shared" si="1"/>
        <v>2463</v>
      </c>
      <c r="H15" s="71">
        <f t="shared" si="1"/>
        <v>2344</v>
      </c>
      <c r="I15" s="71">
        <f t="shared" si="1"/>
        <v>2144</v>
      </c>
      <c r="J15" s="71">
        <f t="shared" si="1"/>
        <v>2001</v>
      </c>
      <c r="K15" s="72">
        <f t="shared" si="1"/>
        <v>1649</v>
      </c>
      <c r="L15" s="72">
        <f>SUM(L12:L14)</f>
        <v>3351</v>
      </c>
    </row>
    <row r="16" spans="1:12" ht="16.149999999999999" customHeight="1">
      <c r="A16" s="118" t="s">
        <v>65</v>
      </c>
      <c r="B16" s="63" t="s">
        <v>10</v>
      </c>
      <c r="C16" s="64">
        <v>161</v>
      </c>
      <c r="D16" s="64">
        <v>232</v>
      </c>
      <c r="E16" s="64">
        <v>348</v>
      </c>
      <c r="F16" s="64">
        <v>739</v>
      </c>
      <c r="G16" s="64">
        <v>740</v>
      </c>
      <c r="H16" s="64">
        <v>795</v>
      </c>
      <c r="I16" s="64">
        <v>459</v>
      </c>
      <c r="J16" s="45">
        <v>1384</v>
      </c>
      <c r="K16" s="73">
        <v>2165</v>
      </c>
      <c r="L16" s="73">
        <v>2444</v>
      </c>
    </row>
    <row r="17" spans="1:12" ht="16.149999999999999" customHeight="1">
      <c r="A17" s="114"/>
      <c r="B17" s="47" t="s">
        <v>12</v>
      </c>
      <c r="C17" s="45">
        <v>782</v>
      </c>
      <c r="D17" s="45">
        <v>1124</v>
      </c>
      <c r="E17" s="45">
        <v>1293</v>
      </c>
      <c r="F17" s="45">
        <v>1493</v>
      </c>
      <c r="G17" s="45">
        <v>1825</v>
      </c>
      <c r="H17" s="45">
        <v>2110</v>
      </c>
      <c r="I17" s="45">
        <v>2487</v>
      </c>
      <c r="J17" s="45">
        <v>1746</v>
      </c>
      <c r="K17" s="73">
        <v>952</v>
      </c>
      <c r="L17" s="48" t="s">
        <v>29</v>
      </c>
    </row>
    <row r="18" spans="1:12" ht="16.149999999999999" customHeight="1">
      <c r="A18" s="114"/>
      <c r="B18" s="47" t="s">
        <v>93</v>
      </c>
      <c r="C18" s="45">
        <v>1289</v>
      </c>
      <c r="D18" s="45">
        <v>1426</v>
      </c>
      <c r="E18" s="45">
        <v>1758</v>
      </c>
      <c r="F18" s="45">
        <v>2273</v>
      </c>
      <c r="G18" s="45">
        <v>2742</v>
      </c>
      <c r="H18" s="45">
        <v>3220</v>
      </c>
      <c r="I18" s="45">
        <v>3277</v>
      </c>
      <c r="J18" s="45">
        <v>3666</v>
      </c>
      <c r="K18" s="73">
        <v>3809</v>
      </c>
      <c r="L18" s="73">
        <v>0</v>
      </c>
    </row>
    <row r="19" spans="1:12" ht="16.149999999999999" customHeight="1">
      <c r="A19" s="114"/>
      <c r="B19" s="60" t="s">
        <v>26</v>
      </c>
      <c r="C19" s="71">
        <f t="shared" ref="C19:K19" si="2">SUM(C16:C18)</f>
        <v>2232</v>
      </c>
      <c r="D19" s="71">
        <f t="shared" si="2"/>
        <v>2782</v>
      </c>
      <c r="E19" s="71">
        <f t="shared" si="2"/>
        <v>3399</v>
      </c>
      <c r="F19" s="71">
        <f t="shared" si="2"/>
        <v>4505</v>
      </c>
      <c r="G19" s="71">
        <f t="shared" si="2"/>
        <v>5307</v>
      </c>
      <c r="H19" s="71">
        <f t="shared" si="2"/>
        <v>6125</v>
      </c>
      <c r="I19" s="71">
        <f t="shared" si="2"/>
        <v>6223</v>
      </c>
      <c r="J19" s="71">
        <f t="shared" si="2"/>
        <v>6796</v>
      </c>
      <c r="K19" s="72">
        <f t="shared" si="2"/>
        <v>6926</v>
      </c>
      <c r="L19" s="72">
        <f>SUM(L16:L18)</f>
        <v>2444</v>
      </c>
    </row>
    <row r="20" spans="1:12" ht="16.149999999999999" customHeight="1">
      <c r="A20" s="133" t="s">
        <v>64</v>
      </c>
      <c r="B20" s="63" t="s">
        <v>10</v>
      </c>
      <c r="C20" s="64">
        <v>854</v>
      </c>
      <c r="D20" s="64">
        <v>696</v>
      </c>
      <c r="E20" s="64">
        <v>919</v>
      </c>
      <c r="F20" s="64">
        <v>1353</v>
      </c>
      <c r="G20" s="64">
        <v>1346</v>
      </c>
      <c r="H20" s="64">
        <v>1088</v>
      </c>
      <c r="I20" s="64">
        <v>709</v>
      </c>
      <c r="J20" s="45">
        <v>4403</v>
      </c>
      <c r="K20" s="44">
        <v>7247</v>
      </c>
      <c r="L20" s="44">
        <v>8368</v>
      </c>
    </row>
    <row r="21" spans="1:12" ht="16.149999999999999" customHeight="1">
      <c r="A21" s="134"/>
      <c r="B21" s="47" t="s">
        <v>12</v>
      </c>
      <c r="C21" s="45">
        <v>6962</v>
      </c>
      <c r="D21" s="45">
        <v>9297</v>
      </c>
      <c r="E21" s="45">
        <v>8995</v>
      </c>
      <c r="F21" s="45">
        <v>8868</v>
      </c>
      <c r="G21" s="45">
        <v>8752</v>
      </c>
      <c r="H21" s="45">
        <v>8858</v>
      </c>
      <c r="I21" s="45">
        <v>9393</v>
      </c>
      <c r="J21" s="45">
        <v>6324</v>
      </c>
      <c r="K21" s="73">
        <v>3156</v>
      </c>
      <c r="L21" s="48" t="s">
        <v>29</v>
      </c>
    </row>
    <row r="22" spans="1:12" ht="16.149999999999999" customHeight="1">
      <c r="A22" s="134"/>
      <c r="B22" s="47" t="s">
        <v>93</v>
      </c>
      <c r="C22" s="45">
        <v>18248</v>
      </c>
      <c r="D22" s="45">
        <v>16726</v>
      </c>
      <c r="E22" s="45">
        <v>15885</v>
      </c>
      <c r="F22" s="45">
        <v>14969</v>
      </c>
      <c r="G22" s="45">
        <v>14396</v>
      </c>
      <c r="H22" s="45">
        <v>13987</v>
      </c>
      <c r="I22" s="45">
        <v>14208</v>
      </c>
      <c r="J22" s="45">
        <v>13943</v>
      </c>
      <c r="K22" s="44">
        <v>14647</v>
      </c>
      <c r="L22" s="44">
        <v>22781</v>
      </c>
    </row>
    <row r="23" spans="1:12" ht="16.149999999999999" customHeight="1">
      <c r="A23" s="134"/>
      <c r="B23" s="47" t="s">
        <v>42</v>
      </c>
      <c r="C23" s="45"/>
      <c r="D23" s="45"/>
      <c r="E23" s="45"/>
      <c r="F23" s="45"/>
      <c r="G23" s="45"/>
      <c r="H23" s="45"/>
      <c r="I23" s="45">
        <v>0</v>
      </c>
      <c r="J23" s="45">
        <v>0</v>
      </c>
      <c r="K23" s="73">
        <v>188</v>
      </c>
      <c r="L23" s="73">
        <v>204</v>
      </c>
    </row>
    <row r="24" spans="1:12" ht="16.149999999999999" customHeight="1">
      <c r="A24" s="134"/>
      <c r="B24" s="47" t="s">
        <v>63</v>
      </c>
      <c r="C24" s="45">
        <v>113</v>
      </c>
      <c r="D24" s="45">
        <v>51</v>
      </c>
      <c r="E24" s="45">
        <v>57</v>
      </c>
      <c r="F24" s="45">
        <v>47</v>
      </c>
      <c r="G24" s="45">
        <v>43</v>
      </c>
      <c r="H24" s="45">
        <v>98</v>
      </c>
      <c r="I24" s="45">
        <v>51</v>
      </c>
      <c r="J24" s="45">
        <v>85</v>
      </c>
      <c r="K24" s="73">
        <v>119</v>
      </c>
      <c r="L24" s="73">
        <v>117</v>
      </c>
    </row>
    <row r="25" spans="1:12" ht="16.149999999999999" customHeight="1">
      <c r="A25" s="134"/>
      <c r="B25" s="47" t="s">
        <v>62</v>
      </c>
      <c r="C25" s="45">
        <v>154</v>
      </c>
      <c r="D25" s="45">
        <v>127</v>
      </c>
      <c r="E25" s="45">
        <v>133</v>
      </c>
      <c r="F25" s="45">
        <v>115</v>
      </c>
      <c r="G25" s="45">
        <v>95</v>
      </c>
      <c r="H25" s="45">
        <v>68</v>
      </c>
      <c r="I25" s="45">
        <v>57</v>
      </c>
      <c r="J25" s="45">
        <v>33</v>
      </c>
      <c r="K25" s="73">
        <v>13</v>
      </c>
      <c r="L25" s="48" t="s">
        <v>29</v>
      </c>
    </row>
    <row r="26" spans="1:12" ht="16.149999999999999" customHeight="1">
      <c r="A26" s="134"/>
      <c r="B26" s="47" t="s">
        <v>94</v>
      </c>
      <c r="C26" s="45">
        <v>35</v>
      </c>
      <c r="D26" s="45">
        <v>32</v>
      </c>
      <c r="E26" s="45">
        <v>39</v>
      </c>
      <c r="F26" s="45">
        <v>38</v>
      </c>
      <c r="G26" s="45">
        <v>57</v>
      </c>
      <c r="H26" s="45">
        <v>49</v>
      </c>
      <c r="I26" s="45">
        <v>50</v>
      </c>
      <c r="J26" s="45">
        <v>57</v>
      </c>
      <c r="K26" s="73">
        <v>51</v>
      </c>
      <c r="L26" s="73">
        <v>41</v>
      </c>
    </row>
    <row r="27" spans="1:12" ht="16.149999999999999" customHeight="1">
      <c r="A27" s="134"/>
      <c r="B27" s="60" t="s">
        <v>26</v>
      </c>
      <c r="C27" s="71">
        <f t="shared" ref="C27:K27" si="3">SUM(C20:C26)</f>
        <v>26366</v>
      </c>
      <c r="D27" s="71">
        <f t="shared" si="3"/>
        <v>26929</v>
      </c>
      <c r="E27" s="71">
        <f t="shared" si="3"/>
        <v>26028</v>
      </c>
      <c r="F27" s="71">
        <f t="shared" si="3"/>
        <v>25390</v>
      </c>
      <c r="G27" s="71">
        <f t="shared" si="3"/>
        <v>24689</v>
      </c>
      <c r="H27" s="71">
        <f t="shared" si="3"/>
        <v>24148</v>
      </c>
      <c r="I27" s="71">
        <f t="shared" si="3"/>
        <v>24468</v>
      </c>
      <c r="J27" s="71">
        <f t="shared" si="3"/>
        <v>24845</v>
      </c>
      <c r="K27" s="72">
        <f t="shared" si="3"/>
        <v>25421</v>
      </c>
      <c r="L27" s="72">
        <f>SUM(L20:L26)</f>
        <v>31511</v>
      </c>
    </row>
    <row r="28" spans="1:12" ht="16.149999999999999" customHeight="1">
      <c r="A28" s="133" t="s">
        <v>61</v>
      </c>
      <c r="B28" s="63" t="s">
        <v>10</v>
      </c>
      <c r="C28" s="64">
        <v>0</v>
      </c>
      <c r="D28" s="64">
        <v>0</v>
      </c>
      <c r="E28" s="64">
        <v>0</v>
      </c>
      <c r="F28" s="64">
        <v>8</v>
      </c>
      <c r="G28" s="64">
        <v>8</v>
      </c>
      <c r="H28" s="64">
        <v>0</v>
      </c>
      <c r="I28" s="64">
        <v>0</v>
      </c>
      <c r="J28" s="45">
        <v>19</v>
      </c>
      <c r="K28" s="73">
        <v>34</v>
      </c>
      <c r="L28" s="73">
        <v>29</v>
      </c>
    </row>
    <row r="29" spans="1:12" ht="16.149999999999999" customHeight="1">
      <c r="A29" s="134"/>
      <c r="B29" s="47" t="s">
        <v>12</v>
      </c>
      <c r="C29" s="45">
        <v>167</v>
      </c>
      <c r="D29" s="45">
        <v>243</v>
      </c>
      <c r="E29" s="45">
        <v>227</v>
      </c>
      <c r="F29" s="45">
        <v>243</v>
      </c>
      <c r="G29" s="45">
        <v>179</v>
      </c>
      <c r="H29" s="45">
        <v>145</v>
      </c>
      <c r="I29" s="45">
        <v>102</v>
      </c>
      <c r="J29" s="45">
        <v>62</v>
      </c>
      <c r="K29" s="73">
        <v>39</v>
      </c>
      <c r="L29" s="48" t="s">
        <v>29</v>
      </c>
    </row>
    <row r="30" spans="1:12" ht="16.149999999999999" customHeight="1">
      <c r="A30" s="134"/>
      <c r="B30" s="47" t="s">
        <v>93</v>
      </c>
      <c r="C30" s="45">
        <v>925</v>
      </c>
      <c r="D30" s="45">
        <v>874</v>
      </c>
      <c r="E30" s="45">
        <v>954</v>
      </c>
      <c r="F30" s="45">
        <v>1008</v>
      </c>
      <c r="G30" s="45">
        <v>1037</v>
      </c>
      <c r="H30" s="45">
        <v>991</v>
      </c>
      <c r="I30" s="45">
        <v>892</v>
      </c>
      <c r="J30" s="45">
        <v>939</v>
      </c>
      <c r="K30" s="73">
        <v>1046</v>
      </c>
      <c r="L30" s="73">
        <v>1856</v>
      </c>
    </row>
    <row r="31" spans="1:12" s="89" customFormat="1" ht="16.149999999999999" customHeight="1">
      <c r="A31" s="134"/>
      <c r="B31" s="47" t="s">
        <v>95</v>
      </c>
      <c r="C31" s="45">
        <v>56</v>
      </c>
      <c r="D31" s="45">
        <v>46</v>
      </c>
      <c r="E31" s="45">
        <v>40</v>
      </c>
      <c r="F31" s="45">
        <v>41</v>
      </c>
      <c r="G31" s="45">
        <v>45</v>
      </c>
      <c r="H31" s="45">
        <v>44</v>
      </c>
      <c r="I31" s="45">
        <v>42</v>
      </c>
      <c r="J31" s="45">
        <v>33</v>
      </c>
      <c r="K31" s="73">
        <v>31</v>
      </c>
      <c r="L31" s="73">
        <v>25</v>
      </c>
    </row>
    <row r="32" spans="1:12" ht="16.149999999999999" customHeight="1">
      <c r="A32" s="134"/>
      <c r="B32" s="47" t="s">
        <v>42</v>
      </c>
      <c r="C32" s="45"/>
      <c r="D32" s="45"/>
      <c r="E32" s="45"/>
      <c r="F32" s="45"/>
      <c r="G32" s="45"/>
      <c r="H32" s="45"/>
      <c r="I32" s="45"/>
      <c r="J32" s="45"/>
      <c r="K32" s="73"/>
      <c r="L32" s="73">
        <v>17</v>
      </c>
    </row>
    <row r="33" spans="1:12" ht="16.149999999999999" customHeight="1">
      <c r="A33" s="134"/>
      <c r="B33" s="60" t="s">
        <v>26</v>
      </c>
      <c r="C33" s="71">
        <f t="shared" ref="C33:L33" si="4">SUM(C28:C32)</f>
        <v>1148</v>
      </c>
      <c r="D33" s="71">
        <f t="shared" si="4"/>
        <v>1163</v>
      </c>
      <c r="E33" s="71">
        <f t="shared" si="4"/>
        <v>1221</v>
      </c>
      <c r="F33" s="71">
        <f t="shared" si="4"/>
        <v>1300</v>
      </c>
      <c r="G33" s="71">
        <f t="shared" si="4"/>
        <v>1269</v>
      </c>
      <c r="H33" s="71">
        <f t="shared" si="4"/>
        <v>1180</v>
      </c>
      <c r="I33" s="71">
        <f t="shared" si="4"/>
        <v>1036</v>
      </c>
      <c r="J33" s="71">
        <f t="shared" si="4"/>
        <v>1053</v>
      </c>
      <c r="K33" s="72">
        <f t="shared" si="4"/>
        <v>1150</v>
      </c>
      <c r="L33" s="72">
        <f t="shared" si="4"/>
        <v>1927</v>
      </c>
    </row>
    <row r="34" spans="1:12" ht="16.149999999999999" customHeight="1">
      <c r="A34" s="133" t="s">
        <v>59</v>
      </c>
      <c r="B34" s="63" t="s">
        <v>10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45">
        <v>24</v>
      </c>
      <c r="K34" s="61">
        <v>64</v>
      </c>
      <c r="L34" s="61">
        <v>40</v>
      </c>
    </row>
    <row r="35" spans="1:12" ht="16.149999999999999" customHeight="1">
      <c r="A35" s="134"/>
      <c r="B35" s="47" t="s">
        <v>12</v>
      </c>
      <c r="C35" s="45">
        <v>40</v>
      </c>
      <c r="D35" s="45">
        <v>54</v>
      </c>
      <c r="E35" s="45">
        <v>47</v>
      </c>
      <c r="F35" s="45">
        <v>27</v>
      </c>
      <c r="G35" s="45">
        <v>49</v>
      </c>
      <c r="H35" s="45">
        <v>46</v>
      </c>
      <c r="I35" s="45">
        <v>65</v>
      </c>
      <c r="J35" s="45">
        <v>41</v>
      </c>
      <c r="K35" s="61">
        <v>34</v>
      </c>
      <c r="L35" s="48" t="s">
        <v>29</v>
      </c>
    </row>
    <row r="36" spans="1:12" ht="16.149999999999999" customHeight="1">
      <c r="A36" s="134"/>
      <c r="B36" s="47" t="s">
        <v>93</v>
      </c>
      <c r="C36" s="45">
        <v>128</v>
      </c>
      <c r="D36" s="45">
        <v>120</v>
      </c>
      <c r="E36" s="45">
        <v>117</v>
      </c>
      <c r="F36" s="45">
        <v>142</v>
      </c>
      <c r="G36" s="45">
        <v>141</v>
      </c>
      <c r="H36" s="45">
        <v>165</v>
      </c>
      <c r="I36" s="45">
        <v>168</v>
      </c>
      <c r="J36" s="45">
        <v>176</v>
      </c>
      <c r="K36" s="61">
        <v>172</v>
      </c>
      <c r="L36" s="48">
        <v>417</v>
      </c>
    </row>
    <row r="37" spans="1:12" ht="16.149999999999999" customHeight="1">
      <c r="A37" s="134"/>
      <c r="B37" s="47" t="s">
        <v>42</v>
      </c>
      <c r="C37" s="45">
        <v>4</v>
      </c>
      <c r="D37" s="45">
        <v>4</v>
      </c>
      <c r="E37" s="45">
        <v>7</v>
      </c>
      <c r="F37" s="45">
        <v>5</v>
      </c>
      <c r="G37" s="45">
        <v>5</v>
      </c>
      <c r="H37" s="45">
        <v>2</v>
      </c>
      <c r="I37" s="45">
        <v>6</v>
      </c>
      <c r="J37" s="45">
        <v>0</v>
      </c>
      <c r="K37" s="48">
        <v>2</v>
      </c>
      <c r="L37" s="48">
        <v>0</v>
      </c>
    </row>
    <row r="38" spans="1:12" ht="16.149999999999999" customHeight="1">
      <c r="A38" s="134"/>
      <c r="B38" s="60" t="s">
        <v>26</v>
      </c>
      <c r="C38" s="71">
        <f t="shared" ref="C38:K38" si="5">SUM(C34:C37)</f>
        <v>172</v>
      </c>
      <c r="D38" s="71">
        <f t="shared" si="5"/>
        <v>178</v>
      </c>
      <c r="E38" s="71">
        <f t="shared" si="5"/>
        <v>171</v>
      </c>
      <c r="F38" s="71">
        <f t="shared" si="5"/>
        <v>174</v>
      </c>
      <c r="G38" s="71">
        <f t="shared" si="5"/>
        <v>195</v>
      </c>
      <c r="H38" s="71">
        <f t="shared" si="5"/>
        <v>213</v>
      </c>
      <c r="I38" s="71">
        <f t="shared" si="5"/>
        <v>239</v>
      </c>
      <c r="J38" s="71">
        <f t="shared" si="5"/>
        <v>241</v>
      </c>
      <c r="K38" s="70">
        <f t="shared" si="5"/>
        <v>272</v>
      </c>
      <c r="L38" s="70">
        <f>SUM(L34:L37)</f>
        <v>457</v>
      </c>
    </row>
    <row r="39" spans="1:12" ht="16.149999999999999" customHeight="1">
      <c r="A39" s="134" t="s">
        <v>58</v>
      </c>
      <c r="B39" s="47" t="s">
        <v>12</v>
      </c>
      <c r="C39" s="45">
        <v>0</v>
      </c>
      <c r="D39" s="45">
        <v>18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8">
        <v>0</v>
      </c>
      <c r="L39" s="48" t="s">
        <v>29</v>
      </c>
    </row>
    <row r="40" spans="1:12" ht="16.149999999999999" customHeight="1">
      <c r="A40" s="134"/>
      <c r="B40" s="47" t="s">
        <v>93</v>
      </c>
      <c r="C40" s="45">
        <v>462</v>
      </c>
      <c r="D40" s="45">
        <v>343</v>
      </c>
      <c r="E40" s="45">
        <v>617</v>
      </c>
      <c r="F40" s="45">
        <v>634</v>
      </c>
      <c r="G40" s="45">
        <v>1160</v>
      </c>
      <c r="H40" s="45">
        <v>63</v>
      </c>
      <c r="I40" s="45">
        <v>46</v>
      </c>
      <c r="J40" s="45">
        <v>58</v>
      </c>
      <c r="K40" s="61">
        <v>50</v>
      </c>
      <c r="L40" s="61">
        <v>0</v>
      </c>
    </row>
    <row r="41" spans="1:12" ht="16.149999999999999" customHeight="1">
      <c r="A41" s="134"/>
      <c r="B41" s="47" t="s">
        <v>42</v>
      </c>
      <c r="C41" s="45">
        <v>18</v>
      </c>
      <c r="D41" s="45">
        <v>0</v>
      </c>
      <c r="E41" s="45">
        <v>0</v>
      </c>
      <c r="F41" s="45">
        <v>0</v>
      </c>
      <c r="G41" s="45">
        <v>0</v>
      </c>
      <c r="H41" s="45">
        <v>86</v>
      </c>
      <c r="I41" s="45">
        <v>0</v>
      </c>
      <c r="J41" s="45">
        <v>0</v>
      </c>
      <c r="K41" s="48">
        <v>0</v>
      </c>
      <c r="L41" s="48">
        <v>517</v>
      </c>
    </row>
    <row r="42" spans="1:12" ht="16.149999999999999" customHeight="1">
      <c r="A42" s="134"/>
      <c r="B42" s="60" t="s">
        <v>26</v>
      </c>
      <c r="C42" s="71">
        <f t="shared" ref="C42:K42" si="6">SUM(C39:C41)</f>
        <v>480</v>
      </c>
      <c r="D42" s="71">
        <f t="shared" si="6"/>
        <v>361</v>
      </c>
      <c r="E42" s="71">
        <f t="shared" si="6"/>
        <v>617</v>
      </c>
      <c r="F42" s="71">
        <f t="shared" si="6"/>
        <v>634</v>
      </c>
      <c r="G42" s="71">
        <f t="shared" si="6"/>
        <v>1160</v>
      </c>
      <c r="H42" s="71">
        <f t="shared" si="6"/>
        <v>149</v>
      </c>
      <c r="I42" s="71">
        <f t="shared" si="6"/>
        <v>46</v>
      </c>
      <c r="J42" s="71">
        <f t="shared" si="6"/>
        <v>58</v>
      </c>
      <c r="K42" s="70">
        <f t="shared" si="6"/>
        <v>50</v>
      </c>
      <c r="L42" s="70">
        <f>SUM(L40:L41)</f>
        <v>517</v>
      </c>
    </row>
    <row r="43" spans="1:12">
      <c r="A43" s="56" t="s">
        <v>17</v>
      </c>
    </row>
    <row r="44" spans="1:12" ht="6" customHeight="1">
      <c r="A44" s="66"/>
      <c r="B44" s="66"/>
      <c r="C44" s="65"/>
      <c r="D44" s="65"/>
      <c r="E44" s="65"/>
      <c r="F44" s="65"/>
      <c r="G44" s="65"/>
      <c r="H44" s="65"/>
      <c r="I44" s="65"/>
      <c r="J44" s="131"/>
      <c r="K44" s="131"/>
      <c r="L44" s="132"/>
    </row>
  </sheetData>
  <mergeCells count="8">
    <mergeCell ref="J44:L44"/>
    <mergeCell ref="A3:A11"/>
    <mergeCell ref="A20:A27"/>
    <mergeCell ref="A28:A33"/>
    <mergeCell ref="A34:A38"/>
    <mergeCell ref="A39:A42"/>
    <mergeCell ref="A12:A15"/>
    <mergeCell ref="A16:A19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0" zoomScaleNormal="90" workbookViewId="0">
      <selection activeCell="L6" sqref="L6"/>
    </sheetView>
  </sheetViews>
  <sheetFormatPr defaultColWidth="10.75" defaultRowHeight="12.75"/>
  <cols>
    <col min="1" max="1" width="29.875" style="38" customWidth="1"/>
    <col min="2" max="2" width="26.75" style="38" customWidth="1"/>
    <col min="3" max="10" width="15.75" style="39" customWidth="1"/>
    <col min="11" max="12" width="10.5" style="39" customWidth="1"/>
    <col min="13" max="255" width="8.75" style="39" customWidth="1"/>
    <col min="256" max="16384" width="10.75" style="39"/>
  </cols>
  <sheetData>
    <row r="1" spans="1:12" ht="40.15" customHeight="1">
      <c r="A1" s="37" t="s">
        <v>75</v>
      </c>
    </row>
    <row r="2" spans="1:12" s="42" customFormat="1" ht="30" customHeight="1">
      <c r="A2" s="75"/>
      <c r="B2" s="40" t="s">
        <v>69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1" t="s">
        <v>9</v>
      </c>
      <c r="K2" s="41" t="s">
        <v>24</v>
      </c>
      <c r="L2" s="41" t="s">
        <v>77</v>
      </c>
    </row>
    <row r="3" spans="1:12" s="42" customFormat="1" ht="16.149999999999999" customHeight="1">
      <c r="A3" s="114" t="s">
        <v>73</v>
      </c>
      <c r="B3" s="78" t="s">
        <v>57</v>
      </c>
      <c r="C3" s="81">
        <v>113.55</v>
      </c>
      <c r="D3" s="81">
        <v>118.45</v>
      </c>
      <c r="E3" s="81">
        <v>116.22</v>
      </c>
      <c r="F3" s="81">
        <v>116.03</v>
      </c>
      <c r="G3" s="81">
        <v>110.4</v>
      </c>
      <c r="H3" s="81">
        <v>105.01</v>
      </c>
      <c r="I3" s="81">
        <v>112.55</v>
      </c>
      <c r="J3" s="81">
        <v>109.5</v>
      </c>
      <c r="K3" s="61">
        <v>108.74</v>
      </c>
      <c r="L3" s="61">
        <v>106.59</v>
      </c>
    </row>
    <row r="4" spans="1:12" s="42" customFormat="1" ht="16.149999999999999" customHeight="1">
      <c r="A4" s="114"/>
      <c r="B4" s="78" t="s">
        <v>71</v>
      </c>
      <c r="C4" s="80">
        <v>92.39</v>
      </c>
      <c r="D4" s="80">
        <v>93.49</v>
      </c>
      <c r="E4" s="80">
        <v>92.29</v>
      </c>
      <c r="F4" s="80">
        <v>91.18</v>
      </c>
      <c r="G4" s="80">
        <v>88.29</v>
      </c>
      <c r="H4" s="80">
        <v>86.36</v>
      </c>
      <c r="I4" s="80">
        <v>92.54</v>
      </c>
      <c r="J4" s="80">
        <v>89.9</v>
      </c>
      <c r="K4" s="61">
        <v>91.01</v>
      </c>
      <c r="L4" s="61">
        <v>91.68</v>
      </c>
    </row>
    <row r="5" spans="1:12" s="42" customFormat="1" ht="16.149999999999999" customHeight="1">
      <c r="A5" s="114" t="s">
        <v>72</v>
      </c>
      <c r="B5" s="78" t="s">
        <v>57</v>
      </c>
      <c r="C5" s="79">
        <v>105.76</v>
      </c>
      <c r="D5" s="79">
        <v>107.42</v>
      </c>
      <c r="E5" s="79">
        <v>107.6</v>
      </c>
      <c r="F5" s="79">
        <v>108.12</v>
      </c>
      <c r="G5" s="79">
        <v>108.86</v>
      </c>
      <c r="H5" s="79">
        <v>103.87</v>
      </c>
      <c r="I5" s="79">
        <v>104.19</v>
      </c>
      <c r="J5" s="79">
        <v>105.62</v>
      </c>
      <c r="K5" s="76">
        <v>105.69</v>
      </c>
      <c r="L5" s="76">
        <v>104.15</v>
      </c>
    </row>
    <row r="6" spans="1:12" s="42" customFormat="1" ht="16.149999999999999" customHeight="1">
      <c r="A6" s="114"/>
      <c r="B6" s="78" t="s">
        <v>71</v>
      </c>
      <c r="C6" s="77">
        <v>89.66</v>
      </c>
      <c r="D6" s="77">
        <v>88.25</v>
      </c>
      <c r="E6" s="77">
        <v>87.61</v>
      </c>
      <c r="F6" s="77">
        <v>87.11</v>
      </c>
      <c r="G6" s="77">
        <v>87.68</v>
      </c>
      <c r="H6" s="77">
        <v>85.88</v>
      </c>
      <c r="I6" s="77">
        <v>87.18</v>
      </c>
      <c r="J6" s="77">
        <v>88.2</v>
      </c>
      <c r="K6" s="76">
        <v>89.76</v>
      </c>
      <c r="L6" s="76">
        <v>90.75</v>
      </c>
    </row>
    <row r="7" spans="1:12" ht="16.149999999999999" customHeight="1">
      <c r="A7" s="56" t="s">
        <v>17</v>
      </c>
      <c r="B7" s="57"/>
      <c r="C7" s="57"/>
    </row>
    <row r="8" spans="1:12" ht="6" customHeight="1">
      <c r="A8" s="58"/>
      <c r="B8" s="58"/>
      <c r="C8" s="58"/>
      <c r="D8" s="58"/>
      <c r="E8" s="58"/>
      <c r="F8" s="58"/>
      <c r="G8" s="58"/>
      <c r="H8" s="58"/>
      <c r="I8" s="58"/>
      <c r="J8" s="121"/>
      <c r="K8" s="122"/>
      <c r="L8" s="59"/>
    </row>
    <row r="9" spans="1:12" ht="16.149999999999999" customHeight="1">
      <c r="A9" s="57"/>
      <c r="B9" s="57"/>
      <c r="C9" s="57"/>
    </row>
    <row r="10" spans="1:12" ht="16.149999999999999" customHeight="1">
      <c r="A10" s="39"/>
      <c r="B10" s="39"/>
    </row>
    <row r="11" spans="1:12">
      <c r="A11" s="39"/>
      <c r="B11" s="39"/>
    </row>
    <row r="12" spans="1:12">
      <c r="A12" s="39"/>
      <c r="B12" s="39"/>
    </row>
    <row r="13" spans="1:12">
      <c r="A13" s="39"/>
      <c r="B13" s="39"/>
    </row>
    <row r="14" spans="1:12" ht="40.15" customHeight="1">
      <c r="A14" s="37" t="s">
        <v>74</v>
      </c>
      <c r="B14" s="39"/>
    </row>
    <row r="15" spans="1:12" ht="30" customHeight="1">
      <c r="A15" s="82"/>
      <c r="B15" s="40" t="s">
        <v>69</v>
      </c>
      <c r="C15" s="41" t="s">
        <v>2</v>
      </c>
      <c r="D15" s="41" t="s">
        <v>3</v>
      </c>
      <c r="E15" s="41" t="s">
        <v>4</v>
      </c>
      <c r="F15" s="41" t="s">
        <v>5</v>
      </c>
      <c r="G15" s="41" t="s">
        <v>6</v>
      </c>
      <c r="H15" s="41" t="s">
        <v>7</v>
      </c>
      <c r="I15" s="41" t="s">
        <v>8</v>
      </c>
      <c r="J15" s="41" t="s">
        <v>9</v>
      </c>
      <c r="K15" s="41" t="s">
        <v>24</v>
      </c>
    </row>
    <row r="16" spans="1:12" ht="16.149999999999999" customHeight="1">
      <c r="A16" s="114" t="s">
        <v>73</v>
      </c>
      <c r="B16" s="78" t="s">
        <v>57</v>
      </c>
      <c r="C16" s="81">
        <v>115.35</v>
      </c>
      <c r="D16" s="81">
        <v>115.24</v>
      </c>
      <c r="E16" s="81">
        <v>115.7</v>
      </c>
      <c r="F16" s="81">
        <v>117.67</v>
      </c>
      <c r="G16" s="81">
        <v>118.47</v>
      </c>
      <c r="H16" s="81">
        <v>119.82</v>
      </c>
      <c r="I16" s="81">
        <v>126.96</v>
      </c>
      <c r="J16" s="81">
        <v>130.38</v>
      </c>
      <c r="K16" s="61">
        <v>138.41</v>
      </c>
    </row>
    <row r="17" spans="1:12" ht="16.149999999999999" customHeight="1">
      <c r="A17" s="114"/>
      <c r="B17" s="78" t="s">
        <v>71</v>
      </c>
      <c r="C17" s="80">
        <v>91.52</v>
      </c>
      <c r="D17" s="80">
        <v>90.83</v>
      </c>
      <c r="E17" s="80">
        <v>89.98</v>
      </c>
      <c r="F17" s="80">
        <v>88.09</v>
      </c>
      <c r="G17" s="80">
        <v>87.44</v>
      </c>
      <c r="H17" s="80">
        <v>89.19</v>
      </c>
      <c r="I17" s="80">
        <v>90.56</v>
      </c>
      <c r="J17" s="80">
        <v>91.17</v>
      </c>
      <c r="K17" s="61">
        <v>90.05</v>
      </c>
    </row>
    <row r="18" spans="1:12" ht="16.149999999999999" customHeight="1">
      <c r="A18" s="114" t="s">
        <v>72</v>
      </c>
      <c r="B18" s="78" t="s">
        <v>57</v>
      </c>
      <c r="C18" s="79">
        <v>102.47</v>
      </c>
      <c r="D18" s="79">
        <v>102.14</v>
      </c>
      <c r="E18" s="79">
        <v>102.9</v>
      </c>
      <c r="F18" s="79">
        <v>103.74</v>
      </c>
      <c r="G18" s="79">
        <v>104.64</v>
      </c>
      <c r="H18" s="79">
        <v>104.95</v>
      </c>
      <c r="I18" s="79">
        <v>105.78</v>
      </c>
      <c r="J18" s="79">
        <v>102.47</v>
      </c>
      <c r="K18" s="76">
        <v>91.35</v>
      </c>
    </row>
    <row r="19" spans="1:12" ht="16.149999999999999" customHeight="1">
      <c r="A19" s="114"/>
      <c r="B19" s="78" t="s">
        <v>71</v>
      </c>
      <c r="C19" s="77">
        <v>87.74</v>
      </c>
      <c r="D19" s="77">
        <v>87.33</v>
      </c>
      <c r="E19" s="77">
        <v>86.66</v>
      </c>
      <c r="F19" s="77">
        <v>85.31</v>
      </c>
      <c r="G19" s="77">
        <v>84.78</v>
      </c>
      <c r="H19" s="77">
        <v>85</v>
      </c>
      <c r="I19" s="77">
        <v>83.87</v>
      </c>
      <c r="J19" s="77">
        <v>81.459999999999994</v>
      </c>
      <c r="K19" s="76">
        <v>73.989999999999995</v>
      </c>
    </row>
    <row r="20" spans="1:12" ht="16.149999999999999" customHeight="1">
      <c r="A20" s="56" t="s">
        <v>17</v>
      </c>
      <c r="B20" s="57"/>
      <c r="C20" s="57"/>
    </row>
    <row r="21" spans="1:12" ht="6" customHeight="1">
      <c r="A21" s="58"/>
      <c r="B21" s="58"/>
      <c r="C21" s="58"/>
      <c r="D21" s="58"/>
      <c r="E21" s="58"/>
      <c r="F21" s="58"/>
      <c r="G21" s="58"/>
      <c r="H21" s="58"/>
      <c r="I21" s="58"/>
      <c r="J21" s="121"/>
      <c r="K21" s="122"/>
      <c r="L21" s="90"/>
    </row>
    <row r="22" spans="1:12">
      <c r="A22" s="57"/>
      <c r="B22" s="57"/>
      <c r="C22" s="57"/>
    </row>
    <row r="23" spans="1:12">
      <c r="A23" s="39"/>
      <c r="B23" s="39"/>
    </row>
  </sheetData>
  <mergeCells count="6">
    <mergeCell ref="A3:A4"/>
    <mergeCell ref="A5:A6"/>
    <mergeCell ref="J8:K8"/>
    <mergeCell ref="J21:K21"/>
    <mergeCell ref="A16:A17"/>
    <mergeCell ref="A18:A1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Poznań</vt:lpstr>
      <vt:lpstr>powiat poznański</vt:lpstr>
      <vt:lpstr>Poznań i powiat poznański</vt:lpstr>
      <vt:lpstr>Matura</vt:lpstr>
      <vt:lpstr>Języki</vt:lpstr>
      <vt:lpstr>Współczynnik skolaryzacji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Joanna Przybysz</cp:lastModifiedBy>
  <dcterms:created xsi:type="dcterms:W3CDTF">2019-01-09T06:47:14Z</dcterms:created>
  <dcterms:modified xsi:type="dcterms:W3CDTF">2021-03-11T07:39:02Z</dcterms:modified>
</cp:coreProperties>
</file>